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fsd\VADOŠĀ IESTĀDE\ES FONDU STRATĒĢIJAS DEPARTAMENTS\UIPN\24_RRF\RRF_plans\01_ANM plāns\3.versija\EXCEL TABULU APKOPOJUMI 21122020\"/>
    </mc:Choice>
  </mc:AlternateContent>
  <bookViews>
    <workbookView xWindow="0" yWindow="0" windowWidth="28800" windowHeight="12300" tabRatio="704" activeTab="5"/>
  </bookViews>
  <sheets>
    <sheet name="1_Klimats " sheetId="13" r:id="rId1"/>
    <sheet name="2_Digi " sheetId="14" r:id="rId2"/>
    <sheet name="3_Nevienlīdzība " sheetId="15" r:id="rId3"/>
    <sheet name="4_Veselība" sheetId="16" r:id="rId4"/>
    <sheet name="5_Ekonomika" sheetId="17" r:id="rId5"/>
    <sheet name="6_Likuma vara" sheetId="18"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3" l="1"/>
  <c r="E11" i="13"/>
  <c r="E16" i="13"/>
  <c r="E7" i="14"/>
  <c r="E9" i="14"/>
  <c r="E12" i="14"/>
  <c r="E16" i="14"/>
  <c r="E22" i="14"/>
  <c r="E25" i="14"/>
  <c r="E29" i="14"/>
  <c r="E7" i="15"/>
  <c r="E12" i="15"/>
  <c r="E11" i="17"/>
  <c r="E7" i="17"/>
  <c r="E16" i="18" l="1"/>
  <c r="L14" i="18"/>
  <c r="L15" i="18"/>
  <c r="L9" i="18"/>
  <c r="B20" i="13" l="1"/>
  <c r="E17" i="15" l="1"/>
  <c r="L11" i="16" l="1"/>
  <c r="K11" i="16"/>
  <c r="J11" i="16"/>
  <c r="I11" i="16"/>
  <c r="H11" i="16"/>
  <c r="G11" i="16"/>
  <c r="E11" i="16" s="1"/>
  <c r="L8" i="16"/>
  <c r="K8" i="16"/>
  <c r="J8" i="16"/>
  <c r="I8" i="16"/>
  <c r="H8" i="16"/>
  <c r="G8" i="16"/>
  <c r="E8" i="16"/>
  <c r="E6" i="16"/>
  <c r="E13" i="18" l="1"/>
  <c r="E12" i="18"/>
  <c r="E10" i="18"/>
  <c r="E8" i="18"/>
  <c r="E6" i="18" s="1"/>
  <c r="E11" i="18" l="1"/>
  <c r="L11" i="14"/>
  <c r="K11" i="14"/>
  <c r="J11" i="14"/>
  <c r="I11" i="14"/>
  <c r="H11" i="14"/>
  <c r="L14" i="14"/>
  <c r="K14" i="14"/>
  <c r="J14" i="14"/>
  <c r="I14" i="14"/>
  <c r="H14" i="14"/>
  <c r="L13" i="14"/>
  <c r="K13" i="14"/>
  <c r="J13" i="14"/>
  <c r="I13" i="14"/>
  <c r="H13" i="14"/>
  <c r="L10" i="14"/>
  <c r="K10" i="14"/>
  <c r="J10" i="14"/>
  <c r="I10" i="14"/>
  <c r="H10" i="14"/>
  <c r="J8" i="14"/>
  <c r="K8" i="14"/>
  <c r="L8" i="14"/>
  <c r="I8" i="14"/>
  <c r="H8" i="14"/>
  <c r="L23" i="14" l="1"/>
  <c r="E14" i="16" l="1"/>
  <c r="E13" i="16"/>
  <c r="E12" i="16"/>
  <c r="E10" i="16"/>
  <c r="E9" i="16"/>
  <c r="E7" i="16"/>
  <c r="H31" i="14" l="1"/>
  <c r="I31" i="14"/>
  <c r="J31" i="14"/>
  <c r="K31" i="14"/>
  <c r="L31" i="14"/>
  <c r="H30" i="14"/>
  <c r="I30" i="14"/>
  <c r="J30" i="14"/>
  <c r="K30" i="14"/>
  <c r="L30" i="14"/>
  <c r="O9" i="17" l="1"/>
  <c r="O8" i="17"/>
</calcChain>
</file>

<file path=xl/sharedStrings.xml><?xml version="1.0" encoding="utf-8"?>
<sst xmlns="http://schemas.openxmlformats.org/spreadsheetml/2006/main" count="395" uniqueCount="167">
  <si>
    <t>Relevant time period</t>
  </si>
  <si>
    <t>from other EU programmes</t>
  </si>
  <si>
    <t>specify the EU programmes and breakdown by programme if relevant (e.g. regional operational programme)</t>
  </si>
  <si>
    <t>Total estimated costs for which funding from the RRF is requested (mn/bn national currency, e.g. mn EUR)</t>
  </si>
  <si>
    <t>Component (name)</t>
  </si>
  <si>
    <t>Investment/Reform (short description or cross-reference)</t>
  </si>
  <si>
    <t>Funding from other sources (as requested by Art. 8 in the Regulation)</t>
  </si>
  <si>
    <t>COFOG level 2 category / or type of revenue (if relevant, e.g. tax expenditure)</t>
  </si>
  <si>
    <t>If available: Total estimated cost by year (mn/bn national currency/EUR)</t>
  </si>
  <si>
    <t>from the national budget</t>
  </si>
  <si>
    <t>Other sources (please specify)</t>
  </si>
  <si>
    <t>mn.bn nat. currency</t>
  </si>
  <si>
    <t>Table 3. Estimated cost of the plan</t>
  </si>
  <si>
    <t>Q3 2021 - Q4 2026</t>
  </si>
  <si>
    <t>ERAF 2021 - 2027</t>
  </si>
  <si>
    <t>Q1 2023 - Q4 2026</t>
  </si>
  <si>
    <t>Q4 2022</t>
  </si>
  <si>
    <t>-</t>
  </si>
  <si>
    <t>n/a</t>
  </si>
  <si>
    <t>Altum līdzfinansējums 90 milj. EUR</t>
  </si>
  <si>
    <t>Q1 2022 - Q4 2026</t>
  </si>
  <si>
    <t>Q1 2022 - Q4 2025</t>
  </si>
  <si>
    <t>Komercbanku aizdevumi ap 50 milj. EUR</t>
  </si>
  <si>
    <t>2021-2026</t>
  </si>
  <si>
    <t>2021 - 2026</t>
  </si>
  <si>
    <t>78000000 (105010000)</t>
  </si>
  <si>
    <t>ESIF 2014-2020:SAM 8.4.1. SAM, SAM pasākums 1.2.2.1., 1.2.2.3.,  SAM 7.1.1. ESIF 2021-2027 SAM 4.2.4., SAM pasākums 4.3.3.1.</t>
  </si>
  <si>
    <t>Q1 2022 - Q2 2026</t>
  </si>
  <si>
    <t>Q1 2023 - Q2 2026</t>
  </si>
  <si>
    <t>Q3 2021 - Q2 2026</t>
  </si>
  <si>
    <t>Digital Europe Programme co-financing</t>
  </si>
  <si>
    <t>2022-2025</t>
  </si>
  <si>
    <t>Darbības programmas Latvijai 2021.-2027.gadam 2.1.1.SAM "Energoefektivitātes veicināšana un siltumnīcefekta gāzu emisiju samazināšana" (norādītais finansējums ir ERAF daļa)</t>
  </si>
  <si>
    <t>2022-2026</t>
  </si>
  <si>
    <t>Darbības programmas Latvijai 2021.-2027.gadam 1.3.1.SAM "Izmantot digitalizācijas priekšrocības pilsoņiem, uzņēmumiem un valdībām" (norādītais finansējums ir ERAF daļa)</t>
  </si>
  <si>
    <t>Darbības programmas Latvijai 2021.-2027.gadam 4.2.4.SAM "“Veicināt mūžizglītību, jo īpaši paredzot elastīgas kvalifikācijas paaugstināšanas un pārkvalificēšanās iespējas visiem, ņemot vērā digitālās prasmes, labāk paredzot pārmaiņas un jaunas prasības pēc prasmēm, kas balstītas  uz darba tirgus vajadzībām, atvieglojot karjeras maiņu un veicinot profesionālo mobilitāti” (norādītais finansējums ir ERAF daļa)</t>
  </si>
  <si>
    <t>Digitālā transformācija (VARAM)</t>
  </si>
  <si>
    <t>2022-2026(1/2)</t>
  </si>
  <si>
    <t>2021-2024</t>
  </si>
  <si>
    <t>70000000
PPP</t>
  </si>
  <si>
    <t>2021-2023</t>
  </si>
  <si>
    <t>2022-2024</t>
  </si>
  <si>
    <t>2021-2028</t>
  </si>
  <si>
    <t xml:space="preserve">n/a </t>
  </si>
  <si>
    <t xml:space="preserve">01.12 FINANCIAL AND FISCAL AFFAIRS/
Finanšu un fiskālās lietas </t>
  </si>
  <si>
    <t>Digitālā transformācija (SM)</t>
  </si>
  <si>
    <t>2021-2022</t>
  </si>
  <si>
    <t>6 325 501 (IDF)</t>
  </si>
  <si>
    <t>10 586 124 (EEZ)</t>
  </si>
  <si>
    <t>450 000 (EEZ)</t>
  </si>
  <si>
    <t>Likuma vara (IeM)</t>
  </si>
  <si>
    <t>Veselība</t>
  </si>
  <si>
    <t>ERAF</t>
  </si>
  <si>
    <t>EU Cohesion policy operational programme 2021-2027</t>
  </si>
  <si>
    <t>Likuma vara (VK)</t>
  </si>
  <si>
    <t>Nevienlīdzības mazināšana (VARAM)</t>
  </si>
  <si>
    <t>2023-2025</t>
  </si>
  <si>
    <t>Nevienlīdzības mazināšana (LM)</t>
  </si>
  <si>
    <t xml:space="preserve"> -   € </t>
  </si>
  <si>
    <t>Nevienlīdzības mazināšana (EM)</t>
  </si>
  <si>
    <t>Ekonomikas transformācija un
produktivitātes reforma (EM)</t>
  </si>
  <si>
    <t>Ekonomikas transformācija un produktivitātes reforma (IZM)</t>
  </si>
  <si>
    <t>Klimata pārmaiņas (EM)</t>
  </si>
  <si>
    <t>Klimata pārmaiņas (ZM)</t>
  </si>
  <si>
    <t>Klimata pārmaiņas (VARAM)</t>
  </si>
  <si>
    <t>Klimata pārmaiņas  (IeM)</t>
  </si>
  <si>
    <t>Digitālā transformācija (EM)</t>
  </si>
  <si>
    <t>Digitālā transformācija (IZM)</t>
  </si>
  <si>
    <t xml:space="preserve"> Likuma vara (VID)</t>
  </si>
  <si>
    <t>Likuma vara (TM)</t>
  </si>
  <si>
    <t>Likuma vara (FM)</t>
  </si>
  <si>
    <t xml:space="preserve">2022-2026
</t>
  </si>
  <si>
    <t>Investīcijas 2.4.1.1.i.: Pasīvās infrastruktūras izbūve Via Baltica koridorā 5G pārklājuma nodrošināšanai (SM)</t>
  </si>
  <si>
    <t>Investīcijas 2.4.1.2.i.: Platjoslas jeb ļoti augstas veiktspējas tīklu “pēdējās jūdzes” infrastruktūras attīstībā</t>
  </si>
  <si>
    <t>Darbības programmas Latvijai 2021.-2027.gadam 3.1.1.SAM</t>
  </si>
  <si>
    <t>Investīcija 4.1.1.1.i.: Atbalsts ārstniecības iestāžu pielāgošanai integrētu veselības aprūpes pakalpojumu sniegšanai cilvēkresursu pieejamības vietās</t>
  </si>
  <si>
    <t>Investīcija 4.1.2.1.i.: Atbalsts ārstniecības iestāžu noturības stiprināšanai un gatavībai epidemioloģiskām krīzēm</t>
  </si>
  <si>
    <t>Investīcija 4.1.2.2.i.: Uzlabot vides pieejamību ārstniecības iestādēs</t>
  </si>
  <si>
    <t>Investīcija 4.1.3.1.i.: Atbalsts izmaiņām veselības aprūpes sniegtajos pakalpojumos, uzlabojot to efektivitāti</t>
  </si>
  <si>
    <t>Investīcija 4.1.3.2.i.: Īstenot medicīnas izglītības sistēmas attīstības modeļa ieviešanu</t>
  </si>
  <si>
    <t>Investicija 2.1.1.1.i.: Pārvaldes modernizācija un pakalpojumu digitālā transformācija, tai skaitā uzņēmējdarbības vide</t>
  </si>
  <si>
    <t>Investīcija 2.1.2.1.i.: Pārvaldes atbalsta centrālās sistēmas; (VARAM)</t>
  </si>
  <si>
    <t>Investīcija 2.1.2.2.i.: Latvijas nacionālais federētais mākonis. (VARAM)</t>
  </si>
  <si>
    <t>Investīcija 2.1.3.1.i.: Datu pārvaldība (VARAM)</t>
  </si>
  <si>
    <t>Investīcija 2.1.3.2.i.: Tautsaimniecības platforma (VARAM)</t>
  </si>
  <si>
    <t>Investīcija 2.2.1.1.i.: Atbalsts Digitālo inovāciju centru un reģionālo digitālo aģentu tīkla izveidei (EM)</t>
  </si>
  <si>
    <t>Investīcija 2.2.1.2.i.: Atbalsts procesu digitalizācijai komercdarbībā produktivitātes paaugstināšanai (EM)</t>
  </si>
  <si>
    <t>Investīcija 2.2.1.4.i.: Finanšu instrumenti (aizdevumi ar granta elementu) komersantu Digitālās transformācijas veicināšanai (EM)</t>
  </si>
  <si>
    <t>Investīcija 2.2.1.3.i.: Atbalsts jaunu produktu un pakalpojumu ieviešanai uzņēmējdarbībā (EM)</t>
  </si>
  <si>
    <t>Investīcijas 2.3.1.1.i.: Nacionāla līmeņa programmas ieviešana augsta līmeņa digitālo prasmju apguvei (IZM)</t>
  </si>
  <si>
    <t>Investīcija 2.3.1.2.i.: Uzņēmumu digitālo pamatprasmju attīstība (EM)</t>
  </si>
  <si>
    <t>Investīcija 2.3.2.1.i.: Sabiedrības digitālo pamatprasmju attīstība un sabiedrības, īpaši jauniešu tehnoloģiju jaunrades spēju attīstība un atbalsts. (VARAM)</t>
  </si>
  <si>
    <t>Investīcija 2.3.2.2.i.: Valsts un pašvaldību digitālās transformācijas prasmju un spēju attīstība. (VARAM)</t>
  </si>
  <si>
    <t>Nevienlīdzības mazināšana (IZM)</t>
  </si>
  <si>
    <t>Darbības programmas Latvijai 2021.-2027.gadam 4.2.2.SAM "Uzlabot izglītības un mācību sistēmu kvalitāti, efektivitāti un atbilstību darba tirgum, lai atbalstītu pamatprasmju, tostarp digitālo prasmju, apguvi"</t>
  </si>
  <si>
    <t>Reformu virziens 3.1.: Reģionālā politika</t>
  </si>
  <si>
    <t>Investīcija 6.2.1.3.i.: Tiesnešu, prokuroru un izmeklētāju mācību centrs</t>
  </si>
  <si>
    <t xml:space="preserve">Investīcija 6.3.1.1.i: Valsts un pašvaldību nodarbināto kapacitātes pilnveide iepirkumu pretkorupcijas, krāpšanas, ēnu ekonomikas un interešu konflikta novēršanas jomās  </t>
  </si>
  <si>
    <t>Investīcija 6.2.1.2.i.: Noziedzīgi iegūtu līdzekļu legalizācijas, ekonomisko noziegumu identificēšanas, izmeklēšanas un iztiesāšanas procesu modernizācija - "Ekonomisko noziegumu izmeklēšanas mobilitātes un tehnoloģisko risinājumu ieviešana"</t>
  </si>
  <si>
    <t>Investīcija 6.2.1.1.i.: Noziedzīgi iegūtu līdzekļu legalizācijas, ekonomisko noziegumu identificēšanas, izmeklēšanas un iztiesāšanas procesu modernizācija - AML inovāciju centra izveide</t>
  </si>
  <si>
    <t xml:space="preserve">Investīcija 6.3.1.3.i.: Publiskās pārvaldes inovācijas eko-sistēmas attīstība </t>
  </si>
  <si>
    <t xml:space="preserve">Investīcija 3.1.2.4.i.: Sociālās integrācijas kompetenču attīstības centra izveide cilvēku ar funkcionēšanas traucējumiem drošumspējas veicināšanai </t>
  </si>
  <si>
    <t>Investīcija 3.1.1.1.i.: ATR, Valsts reģionālo un vietējo autoceļu tīkla uzlabošana jauno novadu administratīvo centru un tajos sniegto pakalpojumu un darbavietu pieejamībai un drošai sasniedzamībai</t>
  </si>
  <si>
    <t>Investīcija 3.1.1.2.i.: ATR, Investīcijas uzņēmējdarbības publiskajā infrastruktūrā (industriālo zonu attīstība)</t>
  </si>
  <si>
    <t>Investīcija 3.1.1.3.i.: Aizdevumu fonds zemu izmaksu īres māju būvniecībai</t>
  </si>
  <si>
    <t>Investīcija 3.1.1.4.i: Izglītības iestāžu (vidusskolu) infrastruktūras pilnveide un aprīkošana</t>
  </si>
  <si>
    <t>Investīcija 5.1.1.1.i.: Pārvaldība</t>
  </si>
  <si>
    <t>Investīcija 5.1.1.2.i.: Inovāciju klasteru programma</t>
  </si>
  <si>
    <t>TBD</t>
  </si>
  <si>
    <t>Klimata pārmaiņas  (ZM)</t>
  </si>
  <si>
    <t>Klimata pārmaiņas (SM)</t>
  </si>
  <si>
    <t>Reformu virziens 1.1: Emisiju samazināšana transporta sektorā</t>
  </si>
  <si>
    <t>Reformu virziens 1.2.: Energoefektivitātes uzlabošana</t>
  </si>
  <si>
    <t>Reformu virziens 1.3.: Pielāgošanās klimata pārmaiņām</t>
  </si>
  <si>
    <t>Investīcija 1.1.2.2.i.: Biometāna izcelsmes apliecinājumu sistēmas izveide - VUGD specializēto transportlīdzekļu iegāde</t>
  </si>
  <si>
    <t>Investicija 1.2.1.1.i.: Daudzdzīvokļu māju energoefektivitātes uzlabošana un pāreja uz atjaunojamo energoresursu tehnoloģiju izmantošanu</t>
  </si>
  <si>
    <t>Investīcija 1.2.1.2.i.: Energoefektivitātes paaugstināšana uzņēmējdarbībā (ietverot pāreju uz atjaunojamo energoresursu tehnoloģiju izmantošanu siltumapgādē un saistītas pētniecības un attīstības aktivitātes (t.sk. bioekonomikā), ko nacionāli plānots ieviest kombinētā finanšu instrumenta veidā</t>
  </si>
  <si>
    <t>Investīcija 1.3.1.2.i.: Investīcijas plūdu risku mazināšanas infrastruktūrā, t.sk polderu sūkņu staciju atjaunošana, aizsargdambju atjaunošana, potamālo upju regulēto posmu atjaunošana</t>
  </si>
  <si>
    <t>Investīcija 1.3.1.3.i.: Ieguldījumi SEG emisiju piesaistē un mežu noturības veicināšanā - neproduktīvu mežaudžu nomaiņa, meža ieaudzēšana, jaunaudžu kopšana</t>
  </si>
  <si>
    <t>Reformu virziens 2.1.: Valsts pārvaldes digitālā transformācija</t>
  </si>
  <si>
    <t>Reforma 2.1.1.r.: Valsts pārvaldes un pakalpojumu digitālā transformācija, pakalpojumu un digitālās identifikācijas pārrobežu pieejamība</t>
  </si>
  <si>
    <t>Reforma 2.1.2.r.: Valsts IKT resursu izmantošanas efektivitātes un sadarbspējas paaugstināšana</t>
  </si>
  <si>
    <t>Reformu virziens 2.2.: Uzņēmumu digitalizācija un inovācijas</t>
  </si>
  <si>
    <t>Reforma 2.2.1.r.: Uzņēmējdarbības digitālās transformācijas pilna cikla atbalsta izveide ar reģionālo tvērumu</t>
  </si>
  <si>
    <t xml:space="preserve">Reformu virziens 2.3.: Digitālās prasmes </t>
  </si>
  <si>
    <t>Reforma 2.3.1.r.: Nacionāla līmeņa programmas ieviešana augsta līmeņa digitālo prasmju apguvei (IZM)</t>
  </si>
  <si>
    <t>Reforma 2.3.2.r.: Digitālās prasmes sabiedrības un pārvaldes digitālajai transformācijai</t>
  </si>
  <si>
    <t>Reforma 2.4.1.r.: Platjoslas infrastruktūras attīstība</t>
  </si>
  <si>
    <t>Reformu virziens 2.4.: Digitālās infrastruktūras transformācija</t>
  </si>
  <si>
    <t>Reforma 2.1.3.r.: Tautsaimniecības datu un digitālo pakalpojumu ekonomikas attīstība</t>
  </si>
  <si>
    <t xml:space="preserve">Investīcija 3.1.2.1.i.: Publisko pakalpojumu un nodarbinātības pieejamības veicināšanas pasākumi:
1) valsts un pašvaldības ēku vides pieejamības nodrošināšanas pasākumi
2) atbalsta pasākumi  cilvēkiem ar invaliditāti mājokļu vides pieejamības nodrošināšanai
</t>
  </si>
  <si>
    <t xml:space="preserve">Investīcija 3.1.2.2.i.: Prognozēšanas rīka izstrāde sociālās apdrošināšanas sistēmas ilgtermiņa prognozēm </t>
  </si>
  <si>
    <t xml:space="preserve">Investīcija 3.1.2.3.i.: Ilgstošas sociālās aprūpes pakalpojuma noturība un nepārtrauktība:
1) ilgstošas aprūpes institūciju pielāgošana epidemioloģiskā apdraudējuma situācijai
2) jaunu ģimeniskai videi pietuvinātu aprūpes institūciju attīstība </t>
  </si>
  <si>
    <t xml:space="preserve">Investīcija Nr.3.1.2.5.i.: Bezdarbnieku un darba meklētāju prasmju pilnveide </t>
  </si>
  <si>
    <r>
      <t xml:space="preserve">Darbības programmas Latvijai 2021.-2027.gadam 5.1.1.SAM "Vietējās teritorijas integrētās sociālās, ekonomiskās un vides attīstības un kultūras mantojuma, tūrisma un drošības veicināšana" (norādītais finansējums ir ERAF daļa, kas plānota  uzņēmējdarbības publiskās infrastruktūras attīstībai </t>
    </r>
    <r>
      <rPr>
        <sz val="10"/>
        <rFont val="Times New Roman"/>
        <family val="1"/>
      </rPr>
      <t>pilsētu funkcionālajās teritorijās)</t>
    </r>
  </si>
  <si>
    <t>Reforma 3.1.1.r.: Administratīvi teritoriālā reforma</t>
  </si>
  <si>
    <t>Reforma 3.1.2.r.: Sociālo un nodarbinātības pakalpojumu pieejamība minimālo ienākumu reformas atbalstam</t>
  </si>
  <si>
    <t>Reforma 4.1.1.r.: Integrētu veselības aprūpes pakalpojumu koncentrācija cilvēkresursu pieejamības vietās</t>
  </si>
  <si>
    <t>Reforma 4.1.2.r.: Veselības aprūpes sistēmas noturība epidemioloģiskajām krīzēm</t>
  </si>
  <si>
    <t>Reforma 4.1.3.r.: Veselības aprūpes pakalpojumu sniegšanas modeļu attīstība</t>
  </si>
  <si>
    <r>
      <rPr>
        <sz val="10"/>
        <color rgb="FFFF0000"/>
        <rFont val="Times New Roman"/>
        <family val="1"/>
      </rPr>
      <t>ESIF 2014-2020: SAM 8.2.1., 8.2.2. 3.kārta, 8.2.3., SAM pasākums 1.1.1.3.</t>
    </r>
    <r>
      <rPr>
        <sz val="10"/>
        <color theme="1"/>
        <rFont val="Times New Roman"/>
        <family val="1"/>
      </rPr>
      <t xml:space="preserve">
</t>
    </r>
    <r>
      <rPr>
        <sz val="10"/>
        <rFont val="Times New Roman"/>
        <family val="1"/>
      </rPr>
      <t>ESIF 2021-2027</t>
    </r>
    <r>
      <rPr>
        <sz val="10"/>
        <color theme="1"/>
        <rFont val="Times New Roman"/>
        <family val="1"/>
      </rPr>
      <t>: SAM 1.1.1. (Doktorantūras granti| Studentu inovāciju granti | Pēcdoktorantu pētījumi, t. sk. izcila ārvalstu akadēmiskā un zinātniskā personāla piesaiste | RIS3 izcilības centri), SAM 4.2.2./ SAM 4.2.1. (Studiju modernizācija un digitalizācija | Akadēmiskās karjeras sistēmas reforma | Cikliskā institucionālā akreditācija)</t>
    </r>
  </si>
  <si>
    <t>Investīcija 5.2.1.1.i.: Pētniecības, attīstības un konsolidācijas granti</t>
  </si>
  <si>
    <t>Reformu virziens 5.1.: Produktivitātes paaugstināšana caur investīciju apjoma palielināšanu P&amp;A</t>
  </si>
  <si>
    <t>Reforma 5.1.1.r.: Inovāciju pārvaldība un privāto P&amp;A investīciju motivācija</t>
  </si>
  <si>
    <t>Reformu virziens 5.2.: Augstskolu pārvaldības modeļa maiņas nodrošināšana</t>
  </si>
  <si>
    <r>
      <t>Reforma 5.2.1.r.:</t>
    </r>
    <r>
      <rPr>
        <sz val="10"/>
        <color theme="1"/>
        <rFont val="Times New Roman"/>
        <family val="1"/>
      </rPr>
      <t xml:space="preserve"> </t>
    </r>
    <r>
      <rPr>
        <b/>
        <sz val="10"/>
        <color theme="1"/>
        <rFont val="Times New Roman"/>
        <family val="1"/>
      </rPr>
      <t>Augstskolu pārvaldība</t>
    </r>
  </si>
  <si>
    <t>Reformu un investīciju virziens 6.2.: Noziedzīgi iegūtu līdzekļu legalizācijas identificēšanas, ekonomisko noziegumu izmeklēšanas un tiesvedības procesu modernizācija un preventīvo darbību īstenošana</t>
  </si>
  <si>
    <t>Investīcija 6.3.1.2.i.: Publiskās pārvaldes reformu īstenošana, profesionalizācija, intelektuālais attālinātais darba laiks un vide, modernizācija un atbalsts administratīvās kapacitātes ceļa kartes īstenošanai</t>
  </si>
  <si>
    <t>Investīcija 6.1.1.3.i.: Saņemto pasta sūtījumu muitas kontroles pilnveidošana Lidostas MKP - viedās skenēšanas un automātiskās šķirošanas/analīzes līnija pasta sūtījumu muitas kontrolei</t>
  </si>
  <si>
    <t>Investīcija 6.1.1.2.i.: Kontroles diedestu infrastruktūra un kravas rentgeniekārta Kundziņsalā</t>
  </si>
  <si>
    <t>Investīcija 6.1.1.2.i.: Muitas laboratorijas kapacitātes stiprināšana - spektrofotometri Muitas laboratorijai un Lidostas MKP</t>
  </si>
  <si>
    <t>Investīcija 6.1.1.1.i.: Dzelzceļa  rentgeniekārtu  sasaiste ar BAXE un mākslīgā intelekta izmantošana dzelzceļu kravu skenēšanas attēlu analīzei</t>
  </si>
  <si>
    <t>Investīcija 6.2.3.1.i.: Caurskatāmas un ticamas informācijas par NVO finanšu un ne finanšu datiem pieejamība un kontrole risku mazināšanā iesaistītajām pusēm (e-NGO)</t>
  </si>
  <si>
    <t>Investīcija 1.2.1.4.i. Energoefektivitātes uzlabošana valsts sektora ēkās, t.sk. vēsturiskajās ēkās.</t>
  </si>
  <si>
    <t>Reforma 1.1.1.r. Rīgas metropoles areāla transporta sistēmas zaļināšana</t>
  </si>
  <si>
    <t>Investīcija 1.3.1.1.i.:  Katastrofu pārvaldības sistēmas adaptācija klimata pārmaiņām, glābšanas un ātrās reaģēšanas dienestu koordinācijai</t>
  </si>
  <si>
    <t>9419142,9 privātais finansējums</t>
  </si>
  <si>
    <t xml:space="preserve">Investīcija 1.1.2.3.i.: Lauku saimniecībām (arī lauksaimnieciskā ražošanā) un uzņēmumiem nepieciešamā transporta un tehnikas pielāgošana darbināšanai ar biometānu </t>
  </si>
  <si>
    <t>Investīcija 1.1.2.1.i.: Pašvaldību funkciju īstenošanai un pakalpojumu sniegšanai paredzēto transportlīdzekļu iegāde</t>
  </si>
  <si>
    <t>Q1 2023 - Q4 2025</t>
  </si>
  <si>
    <t>Norādīts indikatīvais TPF finansējums (Taisnīgas pārkārtošanās teritoriālā plāna 4. transformācijas virziens "Bezizmešu mobilitātes veicināšana pašvaldībās"). Diskusijas par transformācijas virzieniem vēl turpinās.</t>
  </si>
  <si>
    <t>Investīcija 1.2.1.3.i.: Pašvaldību ēku un infrastruktūras uzlabošana, veicinot pāreju uz atjaunojamo energoresursu tehnoloģiju izmantošanu un uzlabojot energoefektivitāti</t>
  </si>
  <si>
    <t>Q4 2022 - Q4 2025</t>
  </si>
  <si>
    <t>Investīcija 4.1.3.3.i.: Vienotu principu izstrāde onkoloģijas jomā</t>
  </si>
  <si>
    <t>Reformu un investīciju virziens 6.1.: Ēnu ekonomikas mazināšana, godīgas uzņēmējdarbības veicināšanai</t>
  </si>
  <si>
    <t xml:space="preserve">Reformu un investīciju virziens 6.3.: Vieda, laba un inovatīva valsts pārvaldība </t>
  </si>
  <si>
    <t>Darbības programmas Latvijai 2021.-2027.gadam 2.1.1.SAM "Energoefektivitātes veicināšana un siltumnīcefekta gāzu emisiju samazināšana" plānoto pasākumu "Energoefektivitātes paaugstināšana valsts ēkās", kam indikatīvi paredzēts 104,4 milj. euro liels finansējuma apjoms.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</si>
</sst>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23" x14ac:knownFonts="1">
    <font>
      <sz val="11"/>
      <color theme="1"/>
      <name val="Calibri"/>
      <family val="2"/>
      <scheme val="minor"/>
    </font>
    <font>
      <b/>
      <sz val="11"/>
      <color theme="1"/>
      <name val="Calibri"/>
      <family val="2"/>
      <scheme val="minor"/>
    </font>
    <font>
      <i/>
      <sz val="11"/>
      <color theme="1"/>
      <name val="Calibri"/>
      <family val="2"/>
      <scheme val="minor"/>
    </font>
    <font>
      <i/>
      <sz val="12"/>
      <color theme="1"/>
      <name val="Times New Roman"/>
      <family val="1"/>
    </font>
    <font>
      <b/>
      <sz val="12"/>
      <color theme="1"/>
      <name val="Times New Roman"/>
      <family val="1"/>
    </font>
    <font>
      <sz val="16"/>
      <color theme="1"/>
      <name val="Times New Roman"/>
      <family val="1"/>
    </font>
    <font>
      <b/>
      <sz val="16"/>
      <color theme="1"/>
      <name val="Times New Roman"/>
      <family val="1"/>
    </font>
    <font>
      <sz val="11"/>
      <color theme="1"/>
      <name val="Calibri"/>
      <family val="2"/>
      <scheme val="minor"/>
    </font>
    <font>
      <sz val="12"/>
      <color theme="1"/>
      <name val="Times New Roman"/>
      <family val="1"/>
    </font>
    <font>
      <sz val="11"/>
      <color theme="1"/>
      <name val="Arial"/>
      <family val="2"/>
      <charset val="186"/>
    </font>
    <font>
      <sz val="11"/>
      <color theme="1"/>
      <name val="Calibri"/>
      <family val="2"/>
      <charset val="186"/>
      <scheme val="minor"/>
    </font>
    <font>
      <b/>
      <sz val="10"/>
      <color theme="1"/>
      <name val="Times New Roman"/>
      <family val="1"/>
      <charset val="186"/>
    </font>
    <font>
      <sz val="10"/>
      <name val="Times New Roman"/>
      <family val="1"/>
      <charset val="186"/>
    </font>
    <font>
      <sz val="10"/>
      <color theme="1"/>
      <name val="Times New Roman"/>
      <family val="1"/>
      <charset val="186"/>
    </font>
    <font>
      <b/>
      <sz val="10"/>
      <name val="Times New Roman"/>
      <family val="1"/>
      <charset val="186"/>
    </font>
    <font>
      <b/>
      <sz val="10"/>
      <color theme="1"/>
      <name val="Times New Roman"/>
      <family val="1"/>
    </font>
    <font>
      <b/>
      <sz val="10"/>
      <name val="Times New Roman"/>
      <family val="1"/>
    </font>
    <font>
      <i/>
      <sz val="10"/>
      <color theme="1"/>
      <name val="Times New Roman"/>
      <family val="1"/>
    </font>
    <font>
      <sz val="10"/>
      <color theme="1"/>
      <name val="Times New Roman"/>
      <family val="1"/>
    </font>
    <font>
      <sz val="10"/>
      <name val="Times New Roman"/>
      <family val="1"/>
    </font>
    <font>
      <sz val="10"/>
      <color rgb="FF000000"/>
      <name val="Times New Roman"/>
      <family val="1"/>
    </font>
    <font>
      <sz val="10"/>
      <color rgb="FFFF0000"/>
      <name val="Times New Roman"/>
      <family val="1"/>
    </font>
    <font>
      <sz val="10"/>
      <color rgb="FF000000"/>
      <name val="Times New Roman"/>
      <family val="1"/>
      <charset val="186"/>
    </font>
  </fonts>
  <fills count="7">
    <fill>
      <patternFill patternType="none"/>
    </fill>
    <fill>
      <patternFill patternType="gray125"/>
    </fill>
    <fill>
      <patternFill patternType="solid">
        <fgColor rgb="FFBDD6EE"/>
        <bgColor indexed="64"/>
      </patternFill>
    </fill>
    <fill>
      <patternFill patternType="solid">
        <fgColor theme="0"/>
        <bgColor indexed="64"/>
      </patternFill>
    </fill>
    <fill>
      <patternFill patternType="solid">
        <fgColor theme="4" tint="0.79998168889431442"/>
        <bgColor indexed="64"/>
      </patternFill>
    </fill>
    <fill>
      <patternFill patternType="solid">
        <fgColor theme="0"/>
        <bgColor theme="0"/>
      </patternFill>
    </fill>
    <fill>
      <patternFill patternType="solid">
        <fgColor theme="4" tint="0.59999389629810485"/>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thin">
        <color indexed="64"/>
      </left>
      <right/>
      <top/>
      <bottom/>
      <diagonal/>
    </border>
    <border>
      <left style="thin">
        <color indexed="64"/>
      </left>
      <right/>
      <top style="thin">
        <color indexed="64"/>
      </top>
      <bottom/>
      <diagonal/>
    </border>
    <border>
      <left style="medium">
        <color rgb="FF000000"/>
      </left>
      <right style="medium">
        <color rgb="FF000000"/>
      </right>
      <top style="medium">
        <color rgb="FF000000"/>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4" fontId="7" fillId="0" borderId="0" applyFont="0" applyFill="0" applyBorder="0" applyAlignment="0" applyProtection="0"/>
    <xf numFmtId="0" fontId="9" fillId="0" borderId="0"/>
    <xf numFmtId="0" fontId="10" fillId="0" borderId="0"/>
    <xf numFmtId="44" fontId="7" fillId="0" borderId="0" applyFont="0" applyFill="0" applyBorder="0" applyAlignment="0" applyProtection="0"/>
  </cellStyleXfs>
  <cellXfs count="214">
    <xf numFmtId="0" fontId="0" fillId="0" borderId="0" xfId="0"/>
    <xf numFmtId="0" fontId="1" fillId="0" borderId="0" xfId="0" applyFont="1"/>
    <xf numFmtId="0" fontId="5" fillId="0" borderId="0" xfId="0" applyFont="1"/>
    <xf numFmtId="0" fontId="6" fillId="0" borderId="0" xfId="0" applyFont="1"/>
    <xf numFmtId="0" fontId="5" fillId="0" borderId="0" xfId="0" applyFont="1" applyAlignment="1">
      <alignment wrapText="1"/>
    </xf>
    <xf numFmtId="0" fontId="0" fillId="0" borderId="0" xfId="0" applyAlignment="1">
      <alignment vertical="center" wrapText="1"/>
    </xf>
    <xf numFmtId="0" fontId="6" fillId="0" borderId="8" xfId="0" applyFont="1" applyBorder="1"/>
    <xf numFmtId="0" fontId="5" fillId="0" borderId="11" xfId="0" applyFont="1" applyBorder="1"/>
    <xf numFmtId="0" fontId="4" fillId="2" borderId="20" xfId="0" applyFont="1" applyFill="1" applyBorder="1" applyAlignment="1">
      <alignment vertical="center" wrapText="1"/>
    </xf>
    <xf numFmtId="0" fontId="3" fillId="2" borderId="1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0" fillId="0" borderId="0" xfId="0" applyAlignment="1">
      <alignment vertical="center" wrapText="1"/>
    </xf>
    <xf numFmtId="0" fontId="8" fillId="0" borderId="0" xfId="0" applyFont="1" applyAlignment="1">
      <alignment horizontal="center" vertical="center"/>
    </xf>
    <xf numFmtId="44" fontId="0" fillId="0" borderId="0" xfId="0" applyNumberFormat="1"/>
    <xf numFmtId="0" fontId="0" fillId="0" borderId="0" xfId="0" applyBorder="1"/>
    <xf numFmtId="0" fontId="8" fillId="0" borderId="0" xfId="0" applyFont="1" applyBorder="1" applyAlignment="1">
      <alignment horizontal="center" vertical="center"/>
    </xf>
    <xf numFmtId="0" fontId="5" fillId="0" borderId="0" xfId="0" applyFont="1" applyBorder="1"/>
    <xf numFmtId="0" fontId="6" fillId="0" borderId="0" xfId="0" applyFont="1" applyBorder="1"/>
    <xf numFmtId="0" fontId="4" fillId="2" borderId="31" xfId="0" applyFont="1" applyFill="1" applyBorder="1" applyAlignment="1">
      <alignment vertical="center" wrapText="1"/>
    </xf>
    <xf numFmtId="0" fontId="0" fillId="0" borderId="0" xfId="0" applyAlignment="1">
      <alignment vertical="center" wrapText="1"/>
    </xf>
    <xf numFmtId="0" fontId="0" fillId="0" borderId="0" xfId="0" applyAlignment="1">
      <alignment vertical="center" wrapText="1"/>
    </xf>
    <xf numFmtId="0" fontId="0" fillId="0" borderId="0" xfId="0"/>
    <xf numFmtId="3" fontId="5" fillId="0" borderId="0" xfId="0" applyNumberFormat="1" applyFont="1"/>
    <xf numFmtId="3" fontId="0" fillId="0" borderId="0" xfId="0" applyNumberFormat="1"/>
    <xf numFmtId="3" fontId="3" fillId="2" borderId="16" xfId="0" applyNumberFormat="1"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3" fillId="2" borderId="12" xfId="0" applyFont="1" applyFill="1" applyBorder="1" applyAlignment="1">
      <alignment horizontal="center" vertical="center" wrapText="1"/>
    </xf>
    <xf numFmtId="0" fontId="0" fillId="0" borderId="0" xfId="0" applyAlignment="1">
      <alignment vertical="center" wrapText="1"/>
    </xf>
    <xf numFmtId="0" fontId="3" fillId="2" borderId="3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0" borderId="0" xfId="0" applyFont="1" applyBorder="1"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8" fillId="0" borderId="0" xfId="0" applyFont="1" applyAlignment="1">
      <alignment horizontal="left" vertical="top"/>
    </xf>
    <xf numFmtId="0" fontId="11" fillId="4" borderId="1" xfId="0" applyFont="1" applyFill="1" applyBorder="1" applyAlignment="1">
      <alignment horizontal="left" vertical="top"/>
    </xf>
    <xf numFmtId="0" fontId="11" fillId="4" borderId="2" xfId="0" applyFont="1" applyFill="1" applyBorder="1" applyAlignment="1">
      <alignment horizontal="left" vertical="top"/>
    </xf>
    <xf numFmtId="0" fontId="11" fillId="4" borderId="3" xfId="0" applyFont="1" applyFill="1" applyBorder="1" applyAlignment="1">
      <alignment horizontal="left" vertical="top"/>
    </xf>
    <xf numFmtId="0" fontId="12" fillId="0" borderId="2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3" xfId="0" applyNumberFormat="1" applyFont="1" applyFill="1" applyBorder="1" applyAlignment="1">
      <alignment horizontal="left" vertical="top" wrapText="1"/>
    </xf>
    <xf numFmtId="0" fontId="12" fillId="0" borderId="5" xfId="0" applyNumberFormat="1" applyFont="1" applyFill="1" applyBorder="1" applyAlignment="1">
      <alignment horizontal="left" vertical="top" wrapText="1"/>
    </xf>
    <xf numFmtId="0" fontId="12" fillId="0" borderId="5" xfId="0" applyFont="1" applyFill="1" applyBorder="1" applyAlignment="1">
      <alignment horizontal="left" vertical="top" wrapText="1"/>
    </xf>
    <xf numFmtId="0" fontId="13" fillId="0" borderId="23"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23" xfId="0" applyNumberFormat="1" applyFont="1" applyFill="1" applyBorder="1" applyAlignment="1">
      <alignment horizontal="left" vertical="top" wrapText="1"/>
    </xf>
    <xf numFmtId="0" fontId="13" fillId="0" borderId="23" xfId="1" applyNumberFormat="1" applyFont="1" applyFill="1" applyBorder="1" applyAlignment="1">
      <alignment horizontal="left" vertical="top"/>
    </xf>
    <xf numFmtId="0" fontId="13" fillId="0" borderId="23" xfId="1" applyNumberFormat="1" applyFont="1" applyFill="1" applyBorder="1" applyAlignment="1">
      <alignment horizontal="left" vertical="top" wrapText="1"/>
    </xf>
    <xf numFmtId="0" fontId="13" fillId="0" borderId="3" xfId="0" applyNumberFormat="1" applyFont="1" applyFill="1" applyBorder="1" applyAlignment="1">
      <alignment horizontal="left" vertical="top"/>
    </xf>
    <xf numFmtId="0" fontId="13" fillId="0" borderId="3" xfId="0" applyFont="1" applyFill="1" applyBorder="1" applyAlignment="1">
      <alignment horizontal="left" vertical="top"/>
    </xf>
    <xf numFmtId="0" fontId="13" fillId="0" borderId="23" xfId="0" applyNumberFormat="1" applyFont="1" applyFill="1" applyBorder="1" applyAlignment="1">
      <alignment horizontal="left" vertical="top"/>
    </xf>
    <xf numFmtId="0" fontId="13" fillId="0" borderId="23" xfId="0" applyFont="1" applyFill="1" applyBorder="1" applyAlignment="1">
      <alignment horizontal="left" vertical="top"/>
    </xf>
    <xf numFmtId="0" fontId="13" fillId="0" borderId="7" xfId="0" applyNumberFormat="1" applyFont="1" applyFill="1" applyBorder="1" applyAlignment="1">
      <alignment horizontal="left" vertical="top"/>
    </xf>
    <xf numFmtId="0" fontId="13" fillId="0" borderId="4" xfId="0" applyNumberFormat="1" applyFont="1" applyFill="1" applyBorder="1" applyAlignment="1">
      <alignment horizontal="left" vertical="top"/>
    </xf>
    <xf numFmtId="0" fontId="13" fillId="0" borderId="6" xfId="0" applyNumberFormat="1" applyFont="1" applyFill="1" applyBorder="1" applyAlignment="1">
      <alignment horizontal="left" vertical="top"/>
    </xf>
    <xf numFmtId="0" fontId="13" fillId="0" borderId="5" xfId="0" applyNumberFormat="1" applyFont="1" applyFill="1" applyBorder="1" applyAlignment="1">
      <alignment horizontal="left" vertical="top"/>
    </xf>
    <xf numFmtId="0" fontId="13" fillId="0" borderId="4" xfId="0" applyFont="1" applyFill="1" applyBorder="1" applyAlignment="1">
      <alignment horizontal="left" vertical="top"/>
    </xf>
    <xf numFmtId="0" fontId="13" fillId="0" borderId="4" xfId="0" applyNumberFormat="1" applyFont="1" applyFill="1" applyBorder="1" applyAlignment="1">
      <alignment horizontal="left" vertical="top" wrapText="1"/>
    </xf>
    <xf numFmtId="3" fontId="13" fillId="0" borderId="23" xfId="0" applyNumberFormat="1" applyFont="1" applyFill="1" applyBorder="1" applyAlignment="1">
      <alignment horizontal="left" vertical="top" wrapText="1"/>
    </xf>
    <xf numFmtId="3" fontId="13" fillId="0" borderId="23" xfId="1" applyNumberFormat="1" applyFont="1" applyFill="1" applyBorder="1" applyAlignment="1">
      <alignment horizontal="left" vertical="top" wrapText="1"/>
    </xf>
    <xf numFmtId="3" fontId="13" fillId="0" borderId="3" xfId="0" applyNumberFormat="1" applyFont="1" applyFill="1" applyBorder="1" applyAlignment="1">
      <alignment horizontal="left" vertical="top"/>
    </xf>
    <xf numFmtId="0" fontId="13" fillId="0" borderId="29" xfId="0" applyFont="1" applyFill="1" applyBorder="1" applyAlignment="1">
      <alignment horizontal="left" vertical="top" wrapText="1"/>
    </xf>
    <xf numFmtId="0" fontId="11" fillId="4" borderId="5" xfId="0" applyFont="1" applyFill="1" applyBorder="1" applyAlignment="1">
      <alignment horizontal="left" vertical="top" wrapText="1"/>
    </xf>
    <xf numFmtId="0" fontId="15" fillId="4" borderId="1" xfId="0" applyFont="1" applyFill="1" applyBorder="1" applyAlignment="1">
      <alignment horizontal="left" vertical="top"/>
    </xf>
    <xf numFmtId="0" fontId="15" fillId="4" borderId="2" xfId="0" applyFont="1" applyFill="1" applyBorder="1" applyAlignment="1">
      <alignment horizontal="left" vertical="top"/>
    </xf>
    <xf numFmtId="0" fontId="15" fillId="4" borderId="3" xfId="0" applyFont="1" applyFill="1" applyBorder="1" applyAlignment="1">
      <alignment horizontal="left" vertical="top"/>
    </xf>
    <xf numFmtId="0" fontId="17" fillId="4" borderId="6" xfId="0" applyFont="1" applyFill="1" applyBorder="1" applyAlignment="1">
      <alignment horizontal="left" vertical="top" wrapText="1"/>
    </xf>
    <xf numFmtId="0" fontId="15" fillId="4" borderId="5" xfId="0" applyFont="1" applyFill="1" applyBorder="1" applyAlignment="1">
      <alignment horizontal="left" vertical="top" wrapText="1"/>
    </xf>
    <xf numFmtId="0" fontId="18" fillId="0" borderId="23" xfId="0" applyFont="1" applyFill="1" applyBorder="1" applyAlignment="1">
      <alignment horizontal="left" vertical="top" wrapText="1"/>
    </xf>
    <xf numFmtId="0" fontId="18" fillId="0" borderId="3" xfId="0" applyFont="1" applyFill="1" applyBorder="1" applyAlignment="1">
      <alignment horizontal="left" vertical="top"/>
    </xf>
    <xf numFmtId="1" fontId="18" fillId="0" borderId="23" xfId="0" applyNumberFormat="1" applyFont="1" applyFill="1" applyBorder="1" applyAlignment="1">
      <alignment horizontal="left" vertical="top" wrapText="1"/>
    </xf>
    <xf numFmtId="0" fontId="18" fillId="3" borderId="23"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28" xfId="0" applyFont="1" applyFill="1" applyBorder="1" applyAlignment="1">
      <alignment horizontal="left" vertical="top" wrapText="1"/>
    </xf>
    <xf numFmtId="0" fontId="19" fillId="5" borderId="40" xfId="0" applyFont="1" applyFill="1" applyBorder="1" applyAlignment="1">
      <alignment horizontal="left" vertical="top" wrapText="1"/>
    </xf>
    <xf numFmtId="3" fontId="19" fillId="5" borderId="40" xfId="0" applyNumberFormat="1" applyFont="1" applyFill="1" applyBorder="1" applyAlignment="1">
      <alignment horizontal="left" vertical="top" wrapText="1"/>
    </xf>
    <xf numFmtId="0" fontId="18" fillId="0" borderId="23" xfId="0" applyFont="1" applyBorder="1" applyAlignment="1">
      <alignment horizontal="left" vertical="top" wrapText="1"/>
    </xf>
    <xf numFmtId="0" fontId="18" fillId="0" borderId="23" xfId="0" applyFont="1" applyBorder="1" applyAlignment="1">
      <alignment horizontal="left" vertical="top"/>
    </xf>
    <xf numFmtId="0" fontId="17" fillId="4" borderId="2" xfId="0" applyFont="1" applyFill="1" applyBorder="1" applyAlignment="1">
      <alignment horizontal="left" vertical="top" wrapText="1"/>
    </xf>
    <xf numFmtId="0" fontId="15" fillId="4" borderId="3" xfId="0" applyFont="1" applyFill="1" applyBorder="1" applyAlignment="1">
      <alignment horizontal="left" vertical="top" wrapText="1"/>
    </xf>
    <xf numFmtId="0" fontId="18" fillId="0" borderId="4" xfId="0" applyFont="1" applyBorder="1" applyAlignment="1">
      <alignment horizontal="left" vertical="top" wrapText="1"/>
    </xf>
    <xf numFmtId="1" fontId="18" fillId="0" borderId="23" xfId="2" applyNumberFormat="1" applyFont="1" applyBorder="1" applyAlignment="1">
      <alignment horizontal="left" vertical="top"/>
    </xf>
    <xf numFmtId="0" fontId="18" fillId="0" borderId="36" xfId="2" applyFont="1" applyBorder="1" applyAlignment="1">
      <alignment horizontal="left" vertical="top"/>
    </xf>
    <xf numFmtId="0" fontId="18" fillId="0" borderId="23" xfId="2" applyFont="1" applyBorder="1" applyAlignment="1">
      <alignment horizontal="left" vertical="top"/>
    </xf>
    <xf numFmtId="0" fontId="18" fillId="0" borderId="35" xfId="2" applyFont="1" applyBorder="1" applyAlignment="1">
      <alignment horizontal="left" vertical="top"/>
    </xf>
    <xf numFmtId="0" fontId="18" fillId="0" borderId="5" xfId="0" applyFont="1" applyBorder="1" applyAlignment="1">
      <alignment horizontal="left" vertical="top" wrapText="1"/>
    </xf>
    <xf numFmtId="0" fontId="18" fillId="0" borderId="3" xfId="0" applyFont="1" applyBorder="1" applyAlignment="1">
      <alignment horizontal="left" vertical="top" wrapText="1"/>
    </xf>
    <xf numFmtId="0" fontId="18" fillId="0" borderId="34" xfId="2" applyFont="1" applyBorder="1" applyAlignment="1">
      <alignment horizontal="left" vertical="top" wrapText="1"/>
    </xf>
    <xf numFmtId="0" fontId="18" fillId="0" borderId="35" xfId="2" applyFont="1" applyBorder="1" applyAlignment="1">
      <alignment horizontal="left" vertical="top" wrapText="1"/>
    </xf>
    <xf numFmtId="0" fontId="20" fillId="0" borderId="6" xfId="2" applyFont="1" applyFill="1" applyBorder="1" applyAlignment="1">
      <alignment horizontal="left" vertical="top"/>
    </xf>
    <xf numFmtId="0" fontId="18" fillId="0" borderId="4" xfId="2" applyFont="1" applyBorder="1" applyAlignment="1">
      <alignment horizontal="left" vertical="top"/>
    </xf>
    <xf numFmtId="1" fontId="18" fillId="0" borderId="4" xfId="2" applyNumberFormat="1" applyFont="1" applyBorder="1" applyAlignment="1">
      <alignment horizontal="left" vertical="top"/>
    </xf>
    <xf numFmtId="1" fontId="18" fillId="0" borderId="37" xfId="2" applyNumberFormat="1" applyFont="1" applyBorder="1" applyAlignment="1">
      <alignment horizontal="left" vertical="top"/>
    </xf>
    <xf numFmtId="0" fontId="18" fillId="0" borderId="6" xfId="2" applyFont="1" applyBorder="1" applyAlignment="1">
      <alignment horizontal="left" vertical="top" wrapText="1"/>
    </xf>
    <xf numFmtId="0" fontId="18" fillId="0" borderId="5" xfId="2" applyFont="1" applyBorder="1" applyAlignment="1">
      <alignment horizontal="left" vertical="top" wrapText="1"/>
    </xf>
    <xf numFmtId="0" fontId="18" fillId="0" borderId="4" xfId="0" applyFont="1" applyFill="1" applyBorder="1" applyAlignment="1">
      <alignment horizontal="left" vertical="top" wrapText="1"/>
    </xf>
    <xf numFmtId="3" fontId="18" fillId="0" borderId="3" xfId="0" applyNumberFormat="1"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xf>
    <xf numFmtId="0" fontId="18" fillId="0" borderId="5" xfId="0" applyFont="1" applyFill="1" applyBorder="1" applyAlignment="1">
      <alignment horizontal="left" vertical="top"/>
    </xf>
    <xf numFmtId="0" fontId="18" fillId="0" borderId="5" xfId="0" applyFont="1" applyFill="1" applyBorder="1" applyAlignment="1">
      <alignment horizontal="left" vertical="top" wrapText="1"/>
    </xf>
    <xf numFmtId="0" fontId="18" fillId="0" borderId="28" xfId="0" applyFont="1" applyFill="1" applyBorder="1" applyAlignment="1">
      <alignment horizontal="left" vertical="top" wrapText="1"/>
    </xf>
    <xf numFmtId="0" fontId="18" fillId="0" borderId="30" xfId="0" applyFont="1" applyFill="1" applyBorder="1" applyAlignment="1">
      <alignment horizontal="left" vertical="top" wrapText="1"/>
    </xf>
    <xf numFmtId="0" fontId="12" fillId="4" borderId="23" xfId="0" applyFont="1" applyFill="1" applyBorder="1" applyAlignment="1">
      <alignment horizontal="left" vertical="top" wrapText="1"/>
    </xf>
    <xf numFmtId="0" fontId="18" fillId="0" borderId="30" xfId="0" applyFont="1" applyFill="1" applyBorder="1" applyAlignment="1">
      <alignment horizontal="left" vertical="top" wrapText="1"/>
    </xf>
    <xf numFmtId="1" fontId="5" fillId="0" borderId="0" xfId="0" applyNumberFormat="1" applyFont="1"/>
    <xf numFmtId="1" fontId="0" fillId="0" borderId="0" xfId="0" applyNumberFormat="1"/>
    <xf numFmtId="0" fontId="18" fillId="0" borderId="4" xfId="0" applyFont="1" applyFill="1" applyBorder="1" applyAlignment="1">
      <alignment horizontal="left" vertical="top" wrapText="1"/>
    </xf>
    <xf numFmtId="0" fontId="16" fillId="4" borderId="2" xfId="0" applyFont="1" applyFill="1" applyBorder="1" applyAlignment="1">
      <alignment vertical="top" wrapText="1"/>
    </xf>
    <xf numFmtId="0" fontId="16" fillId="4" borderId="3" xfId="0" applyFont="1" applyFill="1" applyBorder="1" applyAlignment="1">
      <alignment vertical="top" wrapText="1"/>
    </xf>
    <xf numFmtId="3" fontId="16" fillId="4" borderId="15" xfId="0" applyNumberFormat="1" applyFont="1" applyFill="1" applyBorder="1" applyAlignment="1">
      <alignment vertical="top" wrapText="1"/>
    </xf>
    <xf numFmtId="0" fontId="16" fillId="4" borderId="15" xfId="0" applyFont="1" applyFill="1" applyBorder="1" applyAlignment="1">
      <alignment vertical="top" wrapText="1"/>
    </xf>
    <xf numFmtId="0" fontId="0" fillId="0" borderId="0" xfId="0" applyFill="1"/>
    <xf numFmtId="3" fontId="0" fillId="0" borderId="0" xfId="0" applyNumberFormat="1" applyFill="1"/>
    <xf numFmtId="3" fontId="19" fillId="0" borderId="4" xfId="0" applyNumberFormat="1" applyFont="1" applyFill="1" applyBorder="1" applyAlignment="1">
      <alignment horizontal="left" vertical="top"/>
    </xf>
    <xf numFmtId="3" fontId="18" fillId="0" borderId="23" xfId="0" applyNumberFormat="1" applyFont="1" applyFill="1" applyBorder="1" applyAlignment="1">
      <alignment horizontal="left" vertical="top"/>
    </xf>
    <xf numFmtId="3" fontId="18" fillId="0" borderId="2" xfId="0" applyNumberFormat="1" applyFont="1" applyFill="1" applyBorder="1" applyAlignment="1">
      <alignment horizontal="left" vertical="top"/>
    </xf>
    <xf numFmtId="3" fontId="18" fillId="0" borderId="3" xfId="0" applyNumberFormat="1" applyFont="1" applyFill="1" applyBorder="1" applyAlignment="1">
      <alignment horizontal="left" vertical="top"/>
    </xf>
    <xf numFmtId="0" fontId="15" fillId="4" borderId="1" xfId="0" applyFont="1" applyFill="1" applyBorder="1" applyAlignment="1">
      <alignment vertical="top"/>
    </xf>
    <xf numFmtId="0" fontId="15" fillId="4" borderId="2" xfId="0" applyFont="1" applyFill="1" applyBorder="1" applyAlignment="1">
      <alignment vertical="top"/>
    </xf>
    <xf numFmtId="0" fontId="15" fillId="4" borderId="3" xfId="0" applyFont="1" applyFill="1" applyBorder="1" applyAlignment="1">
      <alignment vertical="top"/>
    </xf>
    <xf numFmtId="1" fontId="15" fillId="4" borderId="2" xfId="0" applyNumberFormat="1" applyFont="1" applyFill="1" applyBorder="1" applyAlignment="1">
      <alignment horizontal="right" vertical="top" wrapText="1"/>
    </xf>
    <xf numFmtId="0" fontId="14" fillId="4" borderId="23" xfId="0" applyFont="1" applyFill="1" applyBorder="1" applyAlignment="1">
      <alignment horizontal="left" vertical="top" wrapText="1"/>
    </xf>
    <xf numFmtId="0" fontId="15" fillId="4" borderId="2" xfId="0" applyFont="1" applyFill="1" applyBorder="1" applyAlignment="1">
      <alignment horizontal="right" vertical="top"/>
    </xf>
    <xf numFmtId="0" fontId="14" fillId="4" borderId="1" xfId="2" applyFont="1" applyFill="1" applyBorder="1" applyAlignment="1">
      <alignment vertical="top" wrapText="1"/>
    </xf>
    <xf numFmtId="0" fontId="14" fillId="4" borderId="2" xfId="2" applyFont="1" applyFill="1" applyBorder="1" applyAlignment="1">
      <alignment vertical="top" wrapText="1"/>
    </xf>
    <xf numFmtId="0" fontId="14" fillId="4" borderId="3" xfId="2" applyFont="1" applyFill="1" applyBorder="1" applyAlignment="1">
      <alignment vertical="top" wrapText="1"/>
    </xf>
    <xf numFmtId="3" fontId="14" fillId="4" borderId="2" xfId="2" applyNumberFormat="1" applyFont="1" applyFill="1" applyBorder="1" applyAlignment="1">
      <alignment vertical="top" wrapText="1"/>
    </xf>
    <xf numFmtId="0" fontId="14" fillId="4" borderId="2" xfId="0" applyFont="1" applyFill="1" applyBorder="1" applyAlignment="1">
      <alignment vertical="top" wrapText="1"/>
    </xf>
    <xf numFmtId="0" fontId="14" fillId="4" borderId="3" xfId="0" applyFont="1" applyFill="1" applyBorder="1" applyAlignment="1">
      <alignment vertical="top" wrapText="1"/>
    </xf>
    <xf numFmtId="3" fontId="14" fillId="4" borderId="2" xfId="0" applyNumberFormat="1" applyFont="1" applyFill="1" applyBorder="1" applyAlignment="1">
      <alignment vertical="top" wrapText="1"/>
    </xf>
    <xf numFmtId="0" fontId="11" fillId="4" borderId="2" xfId="0" applyFont="1" applyFill="1" applyBorder="1" applyAlignment="1">
      <alignment horizontal="right" vertical="top"/>
    </xf>
    <xf numFmtId="0" fontId="12" fillId="3" borderId="5" xfId="0" applyNumberFormat="1" applyFont="1" applyFill="1" applyBorder="1" applyAlignment="1">
      <alignment horizontal="left" vertical="top" wrapText="1"/>
    </xf>
    <xf numFmtId="0" fontId="22" fillId="0" borderId="23" xfId="0" applyFont="1" applyFill="1" applyBorder="1" applyAlignment="1">
      <alignment horizontal="left" vertical="top" wrapText="1"/>
    </xf>
    <xf numFmtId="0" fontId="11" fillId="6" borderId="2" xfId="0" applyFont="1" applyFill="1" applyBorder="1" applyAlignment="1">
      <alignment vertical="top"/>
    </xf>
    <xf numFmtId="0" fontId="11" fillId="4" borderId="4" xfId="0" applyFont="1" applyFill="1" applyBorder="1" applyAlignment="1">
      <alignment horizontal="left" vertical="top" wrapText="1"/>
    </xf>
    <xf numFmtId="0" fontId="12" fillId="4" borderId="29" xfId="0" applyFont="1" applyFill="1" applyBorder="1" applyAlignment="1">
      <alignment horizontal="left" vertical="top" wrapText="1"/>
    </xf>
    <xf numFmtId="0" fontId="13" fillId="4" borderId="3" xfId="0" applyNumberFormat="1" applyFont="1" applyFill="1" applyBorder="1" applyAlignment="1">
      <alignment horizontal="left" vertical="top" wrapText="1"/>
    </xf>
    <xf numFmtId="0" fontId="13" fillId="4" borderId="4" xfId="0" applyNumberFormat="1" applyFont="1" applyFill="1" applyBorder="1" applyAlignment="1">
      <alignment horizontal="left" vertical="top" wrapText="1"/>
    </xf>
    <xf numFmtId="0" fontId="13" fillId="4" borderId="5" xfId="0" applyFont="1" applyFill="1" applyBorder="1" applyAlignment="1">
      <alignment horizontal="left" vertical="top"/>
    </xf>
    <xf numFmtId="0" fontId="13" fillId="4" borderId="5" xfId="0" applyFont="1" applyFill="1" applyBorder="1" applyAlignment="1">
      <alignment horizontal="left" vertical="top" wrapText="1"/>
    </xf>
    <xf numFmtId="0" fontId="11" fillId="6" borderId="1" xfId="0" applyFont="1" applyFill="1" applyBorder="1" applyAlignment="1">
      <alignment vertical="top"/>
    </xf>
    <xf numFmtId="0" fontId="11" fillId="6" borderId="3" xfId="0" applyFont="1" applyFill="1" applyBorder="1" applyAlignment="1">
      <alignment vertical="top"/>
    </xf>
    <xf numFmtId="0" fontId="13" fillId="6" borderId="6" xfId="0" applyFont="1" applyFill="1" applyBorder="1" applyAlignment="1">
      <alignment horizontal="left" vertical="top" wrapText="1"/>
    </xf>
    <xf numFmtId="0" fontId="11" fillId="6" borderId="5" xfId="0" applyFont="1" applyFill="1" applyBorder="1" applyAlignment="1">
      <alignment horizontal="left" vertical="top" wrapText="1"/>
    </xf>
    <xf numFmtId="0" fontId="22" fillId="0" borderId="5" xfId="0" applyNumberFormat="1" applyFont="1" applyFill="1" applyBorder="1" applyAlignment="1">
      <alignment horizontal="left" vertical="top" wrapText="1"/>
    </xf>
    <xf numFmtId="0" fontId="22" fillId="0" borderId="23" xfId="0" applyNumberFormat="1" applyFont="1" applyFill="1" applyBorder="1" applyAlignment="1">
      <alignment horizontal="left" vertical="top"/>
    </xf>
    <xf numFmtId="0" fontId="22" fillId="0" borderId="5" xfId="0" applyFont="1" applyFill="1" applyBorder="1" applyAlignment="1">
      <alignment horizontal="left" vertical="top" wrapText="1"/>
    </xf>
    <xf numFmtId="0" fontId="18" fillId="0" borderId="4" xfId="0" applyFont="1" applyFill="1" applyBorder="1" applyAlignment="1">
      <alignment horizontal="left" vertical="top" wrapText="1"/>
    </xf>
    <xf numFmtId="0" fontId="4" fillId="2" borderId="8" xfId="0" applyFont="1" applyFill="1" applyBorder="1" applyAlignment="1">
      <alignment horizontal="left" vertical="center" wrapText="1" indent="2"/>
    </xf>
    <xf numFmtId="0" fontId="4" fillId="2" borderId="9" xfId="0" applyFont="1" applyFill="1" applyBorder="1" applyAlignment="1">
      <alignment horizontal="left" vertical="center" wrapText="1" indent="2"/>
    </xf>
    <xf numFmtId="0" fontId="4" fillId="2" borderId="10" xfId="0" applyFont="1" applyFill="1" applyBorder="1" applyAlignment="1">
      <alignment horizontal="left" vertical="center" wrapText="1" indent="2"/>
    </xf>
    <xf numFmtId="0" fontId="4" fillId="2" borderId="9" xfId="0" applyFont="1" applyFill="1" applyBorder="1" applyAlignment="1">
      <alignment vertical="center" wrapText="1"/>
    </xf>
    <xf numFmtId="0" fontId="4" fillId="2" borderId="26" xfId="0" applyFont="1" applyFill="1" applyBorder="1" applyAlignment="1">
      <alignment vertical="center" wrapText="1"/>
    </xf>
    <xf numFmtId="0" fontId="4" fillId="2" borderId="1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4" fillId="2" borderId="24" xfId="0" applyFont="1" applyFill="1" applyBorder="1" applyAlignment="1">
      <alignment horizontal="center" vertical="top" wrapText="1"/>
    </xf>
    <xf numFmtId="0" fontId="4" fillId="2" borderId="17" xfId="0" applyFont="1" applyFill="1" applyBorder="1" applyAlignment="1">
      <alignment horizontal="center" vertical="top" wrapText="1"/>
    </xf>
    <xf numFmtId="0" fontId="4" fillId="2" borderId="25" xfId="0" applyFont="1" applyFill="1" applyBorder="1" applyAlignment="1">
      <alignment horizontal="center" vertical="top" wrapText="1"/>
    </xf>
    <xf numFmtId="0" fontId="2" fillId="0" borderId="0" xfId="0" applyFont="1" applyAlignment="1">
      <alignment horizontal="left"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2" borderId="26" xfId="0" applyFont="1" applyFill="1" applyBorder="1" applyAlignment="1">
      <alignment horizontal="center" vertical="top" wrapText="1"/>
    </xf>
    <xf numFmtId="0" fontId="4" fillId="2" borderId="14" xfId="0" applyFont="1" applyFill="1" applyBorder="1" applyAlignment="1">
      <alignment horizontal="center" vertical="top" wrapText="1"/>
    </xf>
    <xf numFmtId="0" fontId="4" fillId="2" borderId="21" xfId="0" applyFont="1" applyFill="1" applyBorder="1" applyAlignment="1">
      <alignment horizontal="center" vertical="top" wrapText="1"/>
    </xf>
    <xf numFmtId="0" fontId="3" fillId="2" borderId="19" xfId="0" applyFont="1" applyFill="1" applyBorder="1" applyAlignment="1">
      <alignment horizontal="center" vertical="center" wrapText="1"/>
    </xf>
    <xf numFmtId="0" fontId="3" fillId="2" borderId="22" xfId="0" applyFont="1" applyFill="1" applyBorder="1" applyAlignment="1">
      <alignment horizontal="center" vertical="center" wrapText="1"/>
    </xf>
    <xf numFmtId="3" fontId="4" fillId="2" borderId="26" xfId="0" applyNumberFormat="1" applyFont="1" applyFill="1" applyBorder="1" applyAlignment="1">
      <alignment horizontal="center" vertical="top" wrapText="1"/>
    </xf>
    <xf numFmtId="3" fontId="4" fillId="2" borderId="14" xfId="0" applyNumberFormat="1" applyFont="1" applyFill="1" applyBorder="1" applyAlignment="1">
      <alignment horizontal="center" vertical="top" wrapText="1"/>
    </xf>
    <xf numFmtId="3" fontId="4" fillId="2" borderId="21" xfId="0" applyNumberFormat="1" applyFont="1" applyFill="1" applyBorder="1" applyAlignment="1">
      <alignment horizontal="center" vertical="top" wrapText="1"/>
    </xf>
    <xf numFmtId="0" fontId="14" fillId="4" borderId="1" xfId="2" applyFont="1" applyFill="1" applyBorder="1" applyAlignment="1">
      <alignment horizontal="left" vertical="top" wrapText="1"/>
    </xf>
    <xf numFmtId="0" fontId="14" fillId="4" borderId="2" xfId="2" applyFont="1" applyFill="1" applyBorder="1" applyAlignment="1">
      <alignment horizontal="left" vertical="top" wrapText="1"/>
    </xf>
    <xf numFmtId="0" fontId="14" fillId="4" borderId="3" xfId="2" applyFont="1" applyFill="1" applyBorder="1" applyAlignment="1">
      <alignment horizontal="left" vertical="top" wrapText="1"/>
    </xf>
    <xf numFmtId="0" fontId="11" fillId="4" borderId="1" xfId="0" applyFont="1" applyFill="1" applyBorder="1" applyAlignment="1">
      <alignment horizontal="left" vertical="top"/>
    </xf>
    <xf numFmtId="0" fontId="11" fillId="4" borderId="2" xfId="0" applyFont="1" applyFill="1" applyBorder="1" applyAlignment="1">
      <alignment horizontal="left" vertical="top"/>
    </xf>
    <xf numFmtId="0" fontId="11" fillId="4" borderId="3" xfId="0" applyFont="1" applyFill="1" applyBorder="1" applyAlignment="1">
      <alignment horizontal="left" vertical="top"/>
    </xf>
    <xf numFmtId="0" fontId="14" fillId="4" borderId="1" xfId="2" applyFont="1" applyFill="1" applyBorder="1" applyAlignment="1">
      <alignment horizontal="center" vertical="top" wrapText="1"/>
    </xf>
    <xf numFmtId="0" fontId="14" fillId="4" borderId="2" xfId="2" applyFont="1" applyFill="1" applyBorder="1" applyAlignment="1">
      <alignment horizontal="center" vertical="top" wrapText="1"/>
    </xf>
    <xf numFmtId="0" fontId="14" fillId="4" borderId="1" xfId="0" applyFont="1" applyFill="1" applyBorder="1" applyAlignment="1">
      <alignment horizontal="center" vertical="top" wrapText="1"/>
    </xf>
    <xf numFmtId="0" fontId="14" fillId="4" borderId="2" xfId="0" applyFont="1" applyFill="1" applyBorder="1" applyAlignment="1">
      <alignment horizontal="center" vertical="top" wrapText="1"/>
    </xf>
    <xf numFmtId="0" fontId="3" fillId="2" borderId="0" xfId="0" applyFont="1" applyFill="1" applyBorder="1" applyAlignment="1">
      <alignment horizontal="center" vertical="center" wrapText="1"/>
    </xf>
    <xf numFmtId="0" fontId="16" fillId="4" borderId="1" xfId="0" applyFont="1" applyFill="1" applyBorder="1" applyAlignment="1">
      <alignment horizontal="left" vertical="top"/>
    </xf>
    <xf numFmtId="0" fontId="16" fillId="4" borderId="2" xfId="0" applyFont="1" applyFill="1" applyBorder="1" applyAlignment="1">
      <alignment horizontal="left" vertical="top"/>
    </xf>
    <xf numFmtId="0" fontId="16" fillId="4" borderId="3" xfId="0" applyFont="1" applyFill="1" applyBorder="1" applyAlignment="1">
      <alignment horizontal="left" vertical="top"/>
    </xf>
    <xf numFmtId="0" fontId="3" fillId="2" borderId="38" xfId="0" applyFont="1" applyFill="1" applyBorder="1" applyAlignment="1">
      <alignment horizontal="center" vertical="center" wrapText="1"/>
    </xf>
    <xf numFmtId="0" fontId="16" fillId="4" borderId="1" xfId="0" applyFont="1" applyFill="1" applyBorder="1" applyAlignment="1">
      <alignment horizontal="left" vertical="top" wrapText="1"/>
    </xf>
    <xf numFmtId="0" fontId="16" fillId="4" borderId="3" xfId="0" applyFont="1" applyFill="1" applyBorder="1" applyAlignment="1">
      <alignment horizontal="left" vertical="top" wrapText="1"/>
    </xf>
    <xf numFmtId="0" fontId="16" fillId="4" borderId="2" xfId="0" applyFont="1" applyFill="1" applyBorder="1" applyAlignment="1">
      <alignment horizontal="left" vertical="top" wrapText="1"/>
    </xf>
    <xf numFmtId="0" fontId="0" fillId="0" borderId="0" xfId="0" applyAlignment="1">
      <alignment vertical="center" wrapText="1"/>
    </xf>
    <xf numFmtId="44" fontId="2" fillId="0" borderId="0" xfId="0" applyNumberFormat="1" applyFont="1" applyAlignment="1">
      <alignment horizontal="left" vertical="center" wrapText="1"/>
    </xf>
    <xf numFmtId="1" fontId="2" fillId="0" borderId="0" xfId="0" applyNumberFormat="1" applyFont="1" applyAlignment="1">
      <alignment horizontal="left" vertical="center" wrapText="1"/>
    </xf>
    <xf numFmtId="0" fontId="18" fillId="0" borderId="28" xfId="0" applyFont="1" applyFill="1" applyBorder="1" applyAlignment="1">
      <alignment horizontal="left" vertical="top" wrapText="1"/>
    </xf>
    <xf numFmtId="0" fontId="18" fillId="0" borderId="30" xfId="0" applyFont="1" applyFill="1" applyBorder="1" applyAlignment="1">
      <alignment horizontal="left" vertical="top" wrapText="1"/>
    </xf>
    <xf numFmtId="0" fontId="18" fillId="0" borderId="4" xfId="0" applyFont="1" applyFill="1" applyBorder="1" applyAlignment="1">
      <alignment horizontal="left" vertical="top" wrapText="1"/>
    </xf>
    <xf numFmtId="3" fontId="18" fillId="0" borderId="28" xfId="0" applyNumberFormat="1" applyFont="1" applyFill="1" applyBorder="1" applyAlignment="1">
      <alignment horizontal="left" vertical="top"/>
    </xf>
    <xf numFmtId="3" fontId="18" fillId="0" borderId="30" xfId="0" applyNumberFormat="1" applyFont="1" applyFill="1" applyBorder="1" applyAlignment="1">
      <alignment horizontal="left" vertical="top"/>
    </xf>
    <xf numFmtId="0" fontId="16" fillId="4" borderId="1" xfId="0" applyFont="1" applyFill="1" applyBorder="1" applyAlignment="1">
      <alignment horizontal="center" vertical="top" wrapText="1"/>
    </xf>
    <xf numFmtId="0" fontId="16" fillId="4" borderId="2" xfId="0" applyFont="1" applyFill="1" applyBorder="1" applyAlignment="1">
      <alignment horizontal="center" vertical="top" wrapText="1"/>
    </xf>
    <xf numFmtId="0" fontId="16" fillId="4" borderId="41" xfId="0" applyFont="1" applyFill="1" applyBorder="1" applyAlignment="1">
      <alignment horizontal="center" vertical="top" wrapText="1"/>
    </xf>
    <xf numFmtId="3" fontId="18" fillId="0" borderId="4" xfId="0" applyNumberFormat="1" applyFont="1" applyFill="1" applyBorder="1" applyAlignment="1">
      <alignment horizontal="left" vertical="top" wrapText="1"/>
    </xf>
    <xf numFmtId="0" fontId="18" fillId="0" borderId="7" xfId="0" applyFont="1" applyFill="1" applyBorder="1" applyAlignment="1">
      <alignment horizontal="left" vertical="top" wrapText="1"/>
    </xf>
    <xf numFmtId="0" fontId="16" fillId="4" borderId="9" xfId="0" applyFont="1" applyFill="1" applyBorder="1" applyAlignment="1">
      <alignment vertical="top" wrapText="1"/>
    </xf>
    <xf numFmtId="3" fontId="18" fillId="0" borderId="42" xfId="0" applyNumberFormat="1" applyFont="1" applyBorder="1" applyAlignment="1">
      <alignment horizontal="left" vertical="top"/>
    </xf>
    <xf numFmtId="3" fontId="18" fillId="0" borderId="43" xfId="0" applyNumberFormat="1" applyFont="1" applyBorder="1" applyAlignment="1">
      <alignment horizontal="left" vertical="top"/>
    </xf>
    <xf numFmtId="3" fontId="18" fillId="0" borderId="44" xfId="0" applyNumberFormat="1" applyFont="1" applyBorder="1" applyAlignment="1">
      <alignment horizontal="left" vertical="top"/>
    </xf>
  </cellXfs>
  <cellStyles count="5">
    <cellStyle name="Currency" xfId="1" builtinId="4"/>
    <cellStyle name="Currency 2" xfId="4"/>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topLeftCell="A10" zoomScale="70" zoomScaleNormal="70" workbookViewId="0">
      <selection activeCell="E21" sqref="E21"/>
    </sheetView>
  </sheetViews>
  <sheetFormatPr defaultRowHeight="15" x14ac:dyDescent="0.25"/>
  <cols>
    <col min="1" max="1" width="1.140625" customWidth="1"/>
    <col min="2" max="2" width="20.42578125" customWidth="1"/>
    <col min="3" max="3" width="43.140625" customWidth="1"/>
    <col min="4" max="4" width="24.5703125" customWidth="1"/>
    <col min="5" max="5" width="23.28515625" customWidth="1"/>
    <col min="8" max="8" width="21.140625" customWidth="1"/>
    <col min="9" max="9" width="19.28515625" customWidth="1"/>
    <col min="10" max="10" width="18.5703125" customWidth="1"/>
    <col min="11" max="11" width="19.7109375" customWidth="1"/>
    <col min="12" max="12" width="19" customWidth="1"/>
    <col min="13" max="13" width="23.140625" customWidth="1"/>
    <col min="14" max="14" width="45.85546875" customWidth="1"/>
    <col min="15" max="15" width="17.28515625" customWidth="1"/>
    <col min="16" max="16" width="23.140625" customWidth="1"/>
    <col min="17" max="17" width="35.28515625" customWidth="1"/>
    <col min="18" max="18" width="1.5703125" customWidth="1"/>
  </cols>
  <sheetData>
    <row r="1" spans="1:18" ht="6" customHeight="1" thickBot="1" x14ac:dyDescent="0.35">
      <c r="A1" s="2"/>
      <c r="B1" s="2"/>
      <c r="C1" s="2"/>
      <c r="D1" s="2"/>
      <c r="E1" s="2"/>
      <c r="F1" s="2"/>
      <c r="G1" s="2"/>
      <c r="H1" s="2"/>
      <c r="I1" s="2"/>
      <c r="J1" s="2"/>
      <c r="K1" s="2"/>
      <c r="L1" s="2"/>
      <c r="M1" s="2"/>
      <c r="N1" s="2"/>
      <c r="O1" s="2"/>
      <c r="P1" s="2"/>
      <c r="Q1" s="2"/>
      <c r="R1" s="2"/>
    </row>
    <row r="2" spans="1:18" ht="31.5" customHeight="1" thickBot="1" x14ac:dyDescent="0.35">
      <c r="A2" s="16"/>
      <c r="B2" s="151" t="s">
        <v>12</v>
      </c>
      <c r="C2" s="152"/>
      <c r="D2" s="152"/>
      <c r="E2" s="152"/>
      <c r="F2" s="152"/>
      <c r="G2" s="152"/>
      <c r="H2" s="152"/>
      <c r="I2" s="152"/>
      <c r="J2" s="152"/>
      <c r="K2" s="152"/>
      <c r="L2" s="152"/>
      <c r="M2" s="152"/>
      <c r="N2" s="152"/>
      <c r="O2" s="152"/>
      <c r="P2" s="152"/>
      <c r="Q2" s="153"/>
      <c r="R2" s="2"/>
    </row>
    <row r="3" spans="1:18" s="1" customFormat="1" ht="81.75" customHeight="1" thickBot="1" x14ac:dyDescent="0.35">
      <c r="A3" s="17"/>
      <c r="B3" s="18" t="s">
        <v>4</v>
      </c>
      <c r="C3" s="8" t="s">
        <v>5</v>
      </c>
      <c r="D3" s="8" t="s">
        <v>0</v>
      </c>
      <c r="E3" s="171" t="s">
        <v>3</v>
      </c>
      <c r="F3" s="154" t="s">
        <v>8</v>
      </c>
      <c r="G3" s="154"/>
      <c r="H3" s="154"/>
      <c r="I3" s="154"/>
      <c r="J3" s="154"/>
      <c r="K3" s="154"/>
      <c r="L3" s="155"/>
      <c r="M3" s="156" t="s">
        <v>6</v>
      </c>
      <c r="N3" s="157"/>
      <c r="O3" s="157"/>
      <c r="P3" s="158"/>
      <c r="Q3" s="164" t="s">
        <v>7</v>
      </c>
      <c r="R3" s="3"/>
    </row>
    <row r="4" spans="1:18" ht="27.75" customHeight="1" x14ac:dyDescent="0.3">
      <c r="A4" s="16"/>
      <c r="B4" s="168"/>
      <c r="C4" s="170"/>
      <c r="D4" s="170"/>
      <c r="E4" s="172"/>
      <c r="F4" s="174">
        <v>2020</v>
      </c>
      <c r="G4" s="160">
        <v>2021</v>
      </c>
      <c r="H4" s="160">
        <v>2022</v>
      </c>
      <c r="I4" s="160">
        <v>2023</v>
      </c>
      <c r="J4" s="160">
        <v>2024</v>
      </c>
      <c r="K4" s="160">
        <v>2025</v>
      </c>
      <c r="L4" s="160">
        <v>2026</v>
      </c>
      <c r="M4" s="159" t="s">
        <v>1</v>
      </c>
      <c r="N4" s="159"/>
      <c r="O4" s="162" t="s">
        <v>9</v>
      </c>
      <c r="P4" s="162" t="s">
        <v>10</v>
      </c>
      <c r="Q4" s="165"/>
      <c r="R4" s="2"/>
    </row>
    <row r="5" spans="1:18" ht="77.25" customHeight="1" thickBot="1" x14ac:dyDescent="0.35">
      <c r="A5" s="16"/>
      <c r="B5" s="169"/>
      <c r="C5" s="163"/>
      <c r="D5" s="163"/>
      <c r="E5" s="173"/>
      <c r="F5" s="175"/>
      <c r="G5" s="161"/>
      <c r="H5" s="161"/>
      <c r="I5" s="161"/>
      <c r="J5" s="161"/>
      <c r="K5" s="161"/>
      <c r="L5" s="161"/>
      <c r="M5" s="9" t="s">
        <v>11</v>
      </c>
      <c r="N5" s="10" t="s">
        <v>2</v>
      </c>
      <c r="O5" s="163"/>
      <c r="P5" s="163"/>
      <c r="Q5" s="166"/>
      <c r="R5" s="2"/>
    </row>
    <row r="6" spans="1:18" s="21" customFormat="1" ht="23.25" customHeight="1" thickBot="1" x14ac:dyDescent="0.35">
      <c r="A6" s="16"/>
      <c r="B6" s="143" t="s">
        <v>111</v>
      </c>
      <c r="C6" s="136"/>
      <c r="D6" s="136"/>
      <c r="E6" s="136">
        <f>SUM(E7:E10)</f>
        <v>335775000</v>
      </c>
      <c r="F6" s="136"/>
      <c r="G6" s="136"/>
      <c r="H6" s="136"/>
      <c r="I6" s="136"/>
      <c r="J6" s="136"/>
      <c r="K6" s="136"/>
      <c r="L6" s="136"/>
      <c r="M6" s="144"/>
      <c r="N6" s="145"/>
      <c r="O6" s="145"/>
      <c r="P6" s="145"/>
      <c r="Q6" s="146"/>
      <c r="R6" s="2"/>
    </row>
    <row r="7" spans="1:18" ht="69.75" customHeight="1" thickBot="1" x14ac:dyDescent="0.35">
      <c r="A7" s="2"/>
      <c r="B7" s="105" t="s">
        <v>110</v>
      </c>
      <c r="C7" s="137" t="s">
        <v>154</v>
      </c>
      <c r="D7" s="138" t="s">
        <v>20</v>
      </c>
      <c r="E7" s="139">
        <v>295482000</v>
      </c>
      <c r="F7" s="140" t="s">
        <v>17</v>
      </c>
      <c r="G7" s="140" t="s">
        <v>17</v>
      </c>
      <c r="H7" s="140" t="s">
        <v>17</v>
      </c>
      <c r="I7" s="140" t="s">
        <v>17</v>
      </c>
      <c r="J7" s="140" t="s">
        <v>17</v>
      </c>
      <c r="K7" s="140" t="s">
        <v>17</v>
      </c>
      <c r="L7" s="140" t="s">
        <v>17</v>
      </c>
      <c r="M7" s="141" t="s">
        <v>17</v>
      </c>
      <c r="N7" s="141" t="s">
        <v>17</v>
      </c>
      <c r="O7" s="141" t="s">
        <v>17</v>
      </c>
      <c r="P7" s="142" t="s">
        <v>17</v>
      </c>
      <c r="Q7" s="142"/>
      <c r="R7" s="2"/>
    </row>
    <row r="8" spans="1:18" s="21" customFormat="1" ht="56.25" customHeight="1" thickBot="1" x14ac:dyDescent="0.35">
      <c r="A8" s="2"/>
      <c r="B8" s="39" t="s">
        <v>64</v>
      </c>
      <c r="C8" s="40" t="s">
        <v>158</v>
      </c>
      <c r="D8" s="135" t="s">
        <v>159</v>
      </c>
      <c r="E8" s="41">
        <v>10000000</v>
      </c>
      <c r="F8" s="42">
        <v>0</v>
      </c>
      <c r="G8" s="42">
        <v>0</v>
      </c>
      <c r="H8" s="42">
        <v>0</v>
      </c>
      <c r="I8" s="147">
        <v>600000</v>
      </c>
      <c r="J8" s="147">
        <v>4700000</v>
      </c>
      <c r="K8" s="147">
        <v>4700000</v>
      </c>
      <c r="L8" s="42">
        <v>0</v>
      </c>
      <c r="M8" s="148">
        <v>29031336</v>
      </c>
      <c r="N8" s="149" t="s">
        <v>160</v>
      </c>
      <c r="O8" s="46" t="s">
        <v>18</v>
      </c>
      <c r="P8" s="46" t="s">
        <v>18</v>
      </c>
      <c r="Q8" s="43"/>
      <c r="R8" s="2"/>
    </row>
    <row r="9" spans="1:18" ht="43.5" customHeight="1" thickBot="1" x14ac:dyDescent="0.35">
      <c r="A9" s="2"/>
      <c r="B9" s="44" t="s">
        <v>65</v>
      </c>
      <c r="C9" s="40" t="s">
        <v>114</v>
      </c>
      <c r="D9" s="45" t="s">
        <v>38</v>
      </c>
      <c r="E9" s="41">
        <v>20000000</v>
      </c>
      <c r="F9" s="41">
        <v>0</v>
      </c>
      <c r="G9" s="41">
        <v>0</v>
      </c>
      <c r="H9" s="41">
        <v>0</v>
      </c>
      <c r="I9" s="41">
        <v>1250000</v>
      </c>
      <c r="J9" s="41">
        <v>18750000</v>
      </c>
      <c r="K9" s="41">
        <v>0</v>
      </c>
      <c r="L9" s="41">
        <v>0</v>
      </c>
      <c r="M9" s="41">
        <v>45280271</v>
      </c>
      <c r="N9" s="46" t="s">
        <v>52</v>
      </c>
      <c r="O9" s="46" t="s">
        <v>18</v>
      </c>
      <c r="P9" s="46" t="s">
        <v>18</v>
      </c>
      <c r="Q9" s="46"/>
      <c r="R9" s="2"/>
    </row>
    <row r="10" spans="1:18" s="21" customFormat="1" ht="54" customHeight="1" thickBot="1" x14ac:dyDescent="0.35">
      <c r="A10" s="2"/>
      <c r="B10" s="44" t="s">
        <v>109</v>
      </c>
      <c r="C10" s="40" t="s">
        <v>157</v>
      </c>
      <c r="D10" s="43" t="s">
        <v>33</v>
      </c>
      <c r="E10" s="41">
        <v>10293000</v>
      </c>
      <c r="F10" s="42">
        <v>0</v>
      </c>
      <c r="G10" s="42">
        <v>0</v>
      </c>
      <c r="H10" s="134">
        <v>3000000</v>
      </c>
      <c r="I10" s="134">
        <v>2000000</v>
      </c>
      <c r="J10" s="134">
        <v>2000000</v>
      </c>
      <c r="K10" s="134">
        <v>2000000</v>
      </c>
      <c r="L10" s="134">
        <v>1293000</v>
      </c>
      <c r="M10" s="42" t="s">
        <v>17</v>
      </c>
      <c r="N10" s="43" t="s">
        <v>17</v>
      </c>
      <c r="O10" s="43" t="s">
        <v>17</v>
      </c>
      <c r="P10" s="43" t="s">
        <v>17</v>
      </c>
      <c r="Q10" s="43" t="s">
        <v>17</v>
      </c>
      <c r="R10" s="2"/>
    </row>
    <row r="11" spans="1:18" s="21" customFormat="1" ht="23.25" customHeight="1" thickBot="1" x14ac:dyDescent="0.35">
      <c r="A11" s="16"/>
      <c r="B11" s="36" t="s">
        <v>112</v>
      </c>
      <c r="C11" s="37"/>
      <c r="D11" s="37"/>
      <c r="E11" s="133">
        <f>SUM(E12:E15)</f>
        <v>183150000</v>
      </c>
      <c r="F11" s="37"/>
      <c r="G11" s="37"/>
      <c r="H11" s="37"/>
      <c r="I11" s="37"/>
      <c r="J11" s="37"/>
      <c r="K11" s="37"/>
      <c r="L11" s="37"/>
      <c r="M11" s="37"/>
      <c r="N11" s="37"/>
      <c r="O11" s="37"/>
      <c r="P11" s="37"/>
      <c r="Q11" s="38"/>
      <c r="R11" s="2"/>
    </row>
    <row r="12" spans="1:18" ht="45" customHeight="1" thickBot="1" x14ac:dyDescent="0.35">
      <c r="A12" s="2"/>
      <c r="B12" s="39" t="s">
        <v>62</v>
      </c>
      <c r="C12" s="40" t="s">
        <v>115</v>
      </c>
      <c r="D12" s="39" t="s">
        <v>21</v>
      </c>
      <c r="E12" s="48">
        <v>36630000</v>
      </c>
      <c r="F12" s="47" t="s">
        <v>17</v>
      </c>
      <c r="G12" s="47" t="s">
        <v>17</v>
      </c>
      <c r="H12" s="48">
        <v>15960000</v>
      </c>
      <c r="I12" s="49">
        <v>16700000</v>
      </c>
      <c r="J12" s="49">
        <v>3970000</v>
      </c>
      <c r="K12" s="49" t="s">
        <v>17</v>
      </c>
      <c r="L12" s="49" t="s">
        <v>17</v>
      </c>
      <c r="M12" s="50" t="s">
        <v>17</v>
      </c>
      <c r="N12" s="51" t="s">
        <v>17</v>
      </c>
      <c r="O12" s="51" t="s">
        <v>17</v>
      </c>
      <c r="P12" s="45" t="s">
        <v>22</v>
      </c>
      <c r="Q12" s="46"/>
      <c r="R12" s="2"/>
    </row>
    <row r="13" spans="1:18" ht="81.75" customHeight="1" thickBot="1" x14ac:dyDescent="0.35">
      <c r="A13" s="2"/>
      <c r="B13" s="39" t="s">
        <v>62</v>
      </c>
      <c r="C13" s="40" t="s">
        <v>116</v>
      </c>
      <c r="D13" s="39" t="s">
        <v>16</v>
      </c>
      <c r="E13" s="48">
        <v>80586000</v>
      </c>
      <c r="F13" s="47" t="s">
        <v>17</v>
      </c>
      <c r="G13" s="47" t="s">
        <v>17</v>
      </c>
      <c r="H13" s="48">
        <v>80586000</v>
      </c>
      <c r="I13" s="49" t="s">
        <v>17</v>
      </c>
      <c r="J13" s="49" t="s">
        <v>17</v>
      </c>
      <c r="K13" s="49" t="s">
        <v>17</v>
      </c>
      <c r="L13" s="49" t="s">
        <v>17</v>
      </c>
      <c r="M13" s="52" t="s">
        <v>18</v>
      </c>
      <c r="N13" s="53" t="s">
        <v>18</v>
      </c>
      <c r="O13" s="53" t="s">
        <v>18</v>
      </c>
      <c r="P13" s="40" t="s">
        <v>19</v>
      </c>
      <c r="Q13" s="46"/>
      <c r="R13" s="2"/>
    </row>
    <row r="14" spans="1:18" s="21" customFormat="1" ht="81.75" customHeight="1" thickBot="1" x14ac:dyDescent="0.35">
      <c r="A14" s="2"/>
      <c r="B14" s="44" t="s">
        <v>64</v>
      </c>
      <c r="C14" s="40" t="s">
        <v>161</v>
      </c>
      <c r="D14" s="44" t="s">
        <v>162</v>
      </c>
      <c r="E14" s="47">
        <v>29304000</v>
      </c>
      <c r="F14" s="47">
        <v>0</v>
      </c>
      <c r="G14" s="47">
        <v>0</v>
      </c>
      <c r="H14" s="47">
        <v>2930400</v>
      </c>
      <c r="I14" s="47">
        <v>11721600</v>
      </c>
      <c r="J14" s="47">
        <v>10256400</v>
      </c>
      <c r="K14" s="47">
        <v>4395600</v>
      </c>
      <c r="L14" s="47">
        <v>0</v>
      </c>
      <c r="M14" s="47">
        <v>22317054</v>
      </c>
      <c r="N14" s="44" t="s">
        <v>32</v>
      </c>
      <c r="O14" s="46" t="s">
        <v>18</v>
      </c>
      <c r="P14" s="46" t="s">
        <v>18</v>
      </c>
      <c r="Q14" s="44"/>
      <c r="R14" s="2"/>
    </row>
    <row r="15" spans="1:18" ht="57" customHeight="1" thickBot="1" x14ac:dyDescent="0.35">
      <c r="A15" s="2"/>
      <c r="B15" s="44" t="s">
        <v>62</v>
      </c>
      <c r="C15" s="40" t="s">
        <v>153</v>
      </c>
      <c r="D15" s="44" t="s">
        <v>108</v>
      </c>
      <c r="E15" s="48">
        <v>36630000</v>
      </c>
      <c r="F15" s="47">
        <v>0</v>
      </c>
      <c r="G15" s="47">
        <v>0</v>
      </c>
      <c r="H15" s="47">
        <v>5000000</v>
      </c>
      <c r="I15" s="47">
        <v>8000000</v>
      </c>
      <c r="J15" s="47">
        <v>10000000</v>
      </c>
      <c r="K15" s="47">
        <v>13630000</v>
      </c>
      <c r="L15" s="47">
        <v>0</v>
      </c>
      <c r="M15" s="47">
        <v>104400000</v>
      </c>
      <c r="N15" s="44" t="s">
        <v>166</v>
      </c>
      <c r="O15" s="46" t="s">
        <v>18</v>
      </c>
      <c r="P15" s="46" t="s">
        <v>18</v>
      </c>
      <c r="Q15" s="44"/>
      <c r="R15" s="2"/>
    </row>
    <row r="16" spans="1:18" s="21" customFormat="1" ht="23.25" customHeight="1" thickBot="1" x14ac:dyDescent="0.35">
      <c r="A16" s="16"/>
      <c r="B16" s="36" t="s">
        <v>113</v>
      </c>
      <c r="C16" s="37"/>
      <c r="D16" s="37"/>
      <c r="E16" s="133">
        <f>SUM(E17:E19)</f>
        <v>91575000</v>
      </c>
      <c r="F16" s="37"/>
      <c r="G16" s="37"/>
      <c r="H16" s="37"/>
      <c r="I16" s="37"/>
      <c r="J16" s="37"/>
      <c r="K16" s="37"/>
      <c r="L16" s="37"/>
      <c r="M16" s="38"/>
      <c r="N16" s="36"/>
      <c r="O16" s="37"/>
      <c r="P16" s="37"/>
      <c r="Q16" s="37"/>
      <c r="R16" s="2"/>
    </row>
    <row r="17" spans="1:18" ht="57" customHeight="1" thickBot="1" x14ac:dyDescent="0.3">
      <c r="A17" s="14"/>
      <c r="B17" s="44" t="s">
        <v>65</v>
      </c>
      <c r="C17" s="40" t="s">
        <v>155</v>
      </c>
      <c r="D17" s="46" t="s">
        <v>38</v>
      </c>
      <c r="E17" s="41">
        <v>36630000</v>
      </c>
      <c r="F17" s="41">
        <v>0</v>
      </c>
      <c r="G17" s="41">
        <v>0</v>
      </c>
      <c r="H17" s="41">
        <v>2789306.4</v>
      </c>
      <c r="I17" s="41">
        <v>16920346.920000002</v>
      </c>
      <c r="J17" s="41">
        <v>16920346.920000002</v>
      </c>
      <c r="K17" s="41">
        <v>0</v>
      </c>
      <c r="L17" s="41">
        <v>0</v>
      </c>
      <c r="M17" s="41" t="s">
        <v>18</v>
      </c>
      <c r="N17" s="46" t="s">
        <v>18</v>
      </c>
      <c r="O17" s="46">
        <v>93370000</v>
      </c>
      <c r="P17" s="46" t="s">
        <v>39</v>
      </c>
      <c r="Q17" s="46"/>
      <c r="R17" s="5"/>
    </row>
    <row r="18" spans="1:18" ht="54.75" customHeight="1" thickBot="1" x14ac:dyDescent="0.3">
      <c r="A18" s="14"/>
      <c r="B18" s="40" t="s">
        <v>63</v>
      </c>
      <c r="C18" s="40" t="s">
        <v>117</v>
      </c>
      <c r="D18" s="40" t="s">
        <v>33</v>
      </c>
      <c r="E18" s="55">
        <v>32967000</v>
      </c>
      <c r="F18" s="54">
        <v>0</v>
      </c>
      <c r="G18" s="55">
        <v>0</v>
      </c>
      <c r="H18" s="56">
        <v>2000000</v>
      </c>
      <c r="I18" s="55">
        <v>5000000</v>
      </c>
      <c r="J18" s="56">
        <v>9000000</v>
      </c>
      <c r="K18" s="55">
        <v>10000000</v>
      </c>
      <c r="L18" s="57">
        <v>6967000</v>
      </c>
      <c r="M18" s="52"/>
      <c r="N18" s="44"/>
      <c r="O18" s="53"/>
      <c r="P18" s="51"/>
      <c r="Q18" s="46"/>
      <c r="R18" s="20"/>
    </row>
    <row r="19" spans="1:18" ht="53.25" customHeight="1" thickBot="1" x14ac:dyDescent="0.3">
      <c r="B19" s="40" t="s">
        <v>63</v>
      </c>
      <c r="C19" s="40" t="s">
        <v>118</v>
      </c>
      <c r="D19" s="40" t="s">
        <v>33</v>
      </c>
      <c r="E19" s="59">
        <v>21978000</v>
      </c>
      <c r="F19" s="54">
        <v>0</v>
      </c>
      <c r="G19" s="52">
        <v>0</v>
      </c>
      <c r="H19" s="56">
        <v>5994500</v>
      </c>
      <c r="I19" s="52">
        <v>5994500</v>
      </c>
      <c r="J19" s="56">
        <v>5994500</v>
      </c>
      <c r="K19" s="52">
        <v>2000000</v>
      </c>
      <c r="L19" s="57">
        <v>1994500</v>
      </c>
      <c r="M19" s="55"/>
      <c r="N19" s="40"/>
      <c r="O19" s="58"/>
      <c r="P19" s="45" t="s">
        <v>156</v>
      </c>
      <c r="Q19" s="45"/>
    </row>
    <row r="20" spans="1:18" x14ac:dyDescent="0.25">
      <c r="B20" s="167">
        <f>E19+E18+E17+E15+E14+E13+E12+E10+E9+E8+E7</f>
        <v>610500000</v>
      </c>
      <c r="C20" s="167"/>
      <c r="D20" s="167"/>
      <c r="E20" s="167"/>
      <c r="F20" s="167"/>
      <c r="G20" s="167"/>
      <c r="H20" s="167"/>
      <c r="I20" s="167"/>
      <c r="J20" s="167"/>
      <c r="K20" s="167"/>
      <c r="L20" s="167"/>
      <c r="M20" s="167"/>
      <c r="N20" s="167"/>
      <c r="O20" s="167"/>
      <c r="P20" s="167"/>
      <c r="Q20" s="167"/>
      <c r="R20" s="5"/>
    </row>
    <row r="21" spans="1:18" x14ac:dyDescent="0.25">
      <c r="E21" s="13"/>
    </row>
    <row r="22" spans="1:18" x14ac:dyDescent="0.25">
      <c r="E22" s="13"/>
    </row>
    <row r="23" spans="1:18" x14ac:dyDescent="0.25">
      <c r="E23" s="13"/>
    </row>
    <row r="26" spans="1:18" x14ac:dyDescent="0.25">
      <c r="E26" s="13"/>
    </row>
    <row r="28" spans="1:18" x14ac:dyDescent="0.25">
      <c r="E28" s="13"/>
    </row>
  </sheetData>
  <mergeCells count="19">
    <mergeCell ref="B20:Q20"/>
    <mergeCell ref="B4:B5"/>
    <mergeCell ref="C4:C5"/>
    <mergeCell ref="D4:D5"/>
    <mergeCell ref="E3:E5"/>
    <mergeCell ref="F4:F5"/>
    <mergeCell ref="G4:G5"/>
    <mergeCell ref="H4:H5"/>
    <mergeCell ref="I4:I5"/>
    <mergeCell ref="J4:J5"/>
    <mergeCell ref="B2:Q2"/>
    <mergeCell ref="F3:L3"/>
    <mergeCell ref="M3:P3"/>
    <mergeCell ref="M4:N4"/>
    <mergeCell ref="K4:K5"/>
    <mergeCell ref="L4:L5"/>
    <mergeCell ref="O4:O5"/>
    <mergeCell ref="P4:P5"/>
    <mergeCell ref="Q3:Q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topLeftCell="A16" zoomScale="70" zoomScaleNormal="70" workbookViewId="0">
      <selection activeCell="O23" sqref="O23:Q24"/>
    </sheetView>
  </sheetViews>
  <sheetFormatPr defaultRowHeight="15" x14ac:dyDescent="0.25"/>
  <cols>
    <col min="1" max="1" width="1.140625" customWidth="1"/>
    <col min="2" max="2" width="23.5703125" customWidth="1"/>
    <col min="3" max="3" width="43.5703125" customWidth="1"/>
    <col min="4" max="4" width="24.5703125" customWidth="1"/>
    <col min="5" max="5" width="23.28515625" style="23" customWidth="1"/>
    <col min="6" max="6" width="11.5703125" bestFit="1" customWidth="1"/>
    <col min="7" max="7" width="13.42578125" bestFit="1" customWidth="1"/>
    <col min="8" max="8" width="19" bestFit="1" customWidth="1"/>
    <col min="9" max="9" width="18.5703125" bestFit="1" customWidth="1"/>
    <col min="10" max="10" width="18.5703125" customWidth="1"/>
    <col min="11" max="11" width="23" customWidth="1"/>
    <col min="12" max="12" width="25" customWidth="1"/>
    <col min="13" max="13" width="23.140625" style="23" customWidth="1"/>
    <col min="14" max="14" width="86.85546875" customWidth="1"/>
    <col min="15" max="15" width="17.28515625" customWidth="1"/>
    <col min="16" max="16" width="23.140625" customWidth="1"/>
    <col min="17" max="17" width="35.28515625" customWidth="1"/>
    <col min="18" max="18" width="1.5703125" customWidth="1"/>
  </cols>
  <sheetData>
    <row r="1" spans="1:18" ht="6" customHeight="1" thickBot="1" x14ac:dyDescent="0.35">
      <c r="A1" s="2"/>
      <c r="B1" s="2"/>
      <c r="C1" s="2"/>
      <c r="D1" s="2"/>
      <c r="E1" s="22"/>
      <c r="F1" s="2"/>
      <c r="G1" s="2"/>
      <c r="H1" s="2"/>
      <c r="I1" s="2"/>
      <c r="J1" s="2"/>
      <c r="K1" s="2"/>
      <c r="L1" s="2"/>
      <c r="M1" s="22"/>
      <c r="N1" s="2"/>
      <c r="O1" s="2"/>
      <c r="P1" s="2"/>
      <c r="Q1" s="2"/>
      <c r="R1" s="2"/>
    </row>
    <row r="2" spans="1:18" ht="31.5" customHeight="1" thickBot="1" x14ac:dyDescent="0.35">
      <c r="A2" s="2"/>
      <c r="B2" s="151" t="s">
        <v>12</v>
      </c>
      <c r="C2" s="152"/>
      <c r="D2" s="152"/>
      <c r="E2" s="152"/>
      <c r="F2" s="152"/>
      <c r="G2" s="152"/>
      <c r="H2" s="152"/>
      <c r="I2" s="152"/>
      <c r="J2" s="152"/>
      <c r="K2" s="152"/>
      <c r="L2" s="152"/>
      <c r="M2" s="152"/>
      <c r="N2" s="152"/>
      <c r="O2" s="152"/>
      <c r="P2" s="152"/>
      <c r="Q2" s="153"/>
      <c r="R2" s="2"/>
    </row>
    <row r="3" spans="1:18" s="1" customFormat="1" ht="81.75" customHeight="1" thickBot="1" x14ac:dyDescent="0.35">
      <c r="A3" s="6"/>
      <c r="B3" s="8" t="s">
        <v>4</v>
      </c>
      <c r="C3" s="8" t="s">
        <v>5</v>
      </c>
      <c r="D3" s="8" t="s">
        <v>0</v>
      </c>
      <c r="E3" s="176" t="s">
        <v>3</v>
      </c>
      <c r="F3" s="154" t="s">
        <v>8</v>
      </c>
      <c r="G3" s="154"/>
      <c r="H3" s="154"/>
      <c r="I3" s="154"/>
      <c r="J3" s="154"/>
      <c r="K3" s="154"/>
      <c r="L3" s="155"/>
      <c r="M3" s="156" t="s">
        <v>6</v>
      </c>
      <c r="N3" s="157"/>
      <c r="O3" s="157"/>
      <c r="P3" s="158"/>
      <c r="Q3" s="164" t="s">
        <v>7</v>
      </c>
      <c r="R3" s="3"/>
    </row>
    <row r="4" spans="1:18" ht="27.75" customHeight="1" x14ac:dyDescent="0.3">
      <c r="A4" s="7"/>
      <c r="B4" s="170"/>
      <c r="C4" s="170"/>
      <c r="D4" s="170"/>
      <c r="E4" s="177"/>
      <c r="F4" s="174">
        <v>2020</v>
      </c>
      <c r="G4" s="160">
        <v>2021</v>
      </c>
      <c r="H4" s="160">
        <v>2022</v>
      </c>
      <c r="I4" s="160">
        <v>2023</v>
      </c>
      <c r="J4" s="160">
        <v>2024</v>
      </c>
      <c r="K4" s="160">
        <v>2025</v>
      </c>
      <c r="L4" s="160">
        <v>2026</v>
      </c>
      <c r="M4" s="159" t="s">
        <v>1</v>
      </c>
      <c r="N4" s="159"/>
      <c r="O4" s="162" t="s">
        <v>9</v>
      </c>
      <c r="P4" s="162" t="s">
        <v>10</v>
      </c>
      <c r="Q4" s="165"/>
      <c r="R4" s="2"/>
    </row>
    <row r="5" spans="1:18" ht="77.25" customHeight="1" thickBot="1" x14ac:dyDescent="0.35">
      <c r="A5" s="7"/>
      <c r="B5" s="170"/>
      <c r="C5" s="163"/>
      <c r="D5" s="163"/>
      <c r="E5" s="178"/>
      <c r="F5" s="175"/>
      <c r="G5" s="161"/>
      <c r="H5" s="161"/>
      <c r="I5" s="161"/>
      <c r="J5" s="161"/>
      <c r="K5" s="161"/>
      <c r="L5" s="161"/>
      <c r="M5" s="24" t="s">
        <v>11</v>
      </c>
      <c r="N5" s="10" t="s">
        <v>2</v>
      </c>
      <c r="O5" s="163"/>
      <c r="P5" s="163"/>
      <c r="Q5" s="166"/>
      <c r="R5" s="2"/>
    </row>
    <row r="6" spans="1:18" s="21" customFormat="1" ht="22.5" customHeight="1" thickBot="1" x14ac:dyDescent="0.35">
      <c r="A6" s="16"/>
      <c r="B6" s="182" t="s">
        <v>119</v>
      </c>
      <c r="C6" s="183"/>
      <c r="D6" s="183"/>
      <c r="E6" s="183"/>
      <c r="F6" s="183"/>
      <c r="G6" s="183"/>
      <c r="H6" s="183"/>
      <c r="I6" s="183"/>
      <c r="J6" s="183"/>
      <c r="K6" s="183"/>
      <c r="L6" s="183"/>
      <c r="M6" s="183"/>
      <c r="N6" s="183"/>
      <c r="O6" s="183"/>
      <c r="P6" s="183"/>
      <c r="Q6" s="184"/>
      <c r="R6" s="2"/>
    </row>
    <row r="7" spans="1:18" s="21" customFormat="1" ht="36.75" customHeight="1" thickBot="1" x14ac:dyDescent="0.35">
      <c r="A7" s="16"/>
      <c r="B7" s="187" t="s">
        <v>120</v>
      </c>
      <c r="C7" s="188"/>
      <c r="D7" s="188"/>
      <c r="E7" s="132">
        <f>SUM(E8)</f>
        <v>65934000</v>
      </c>
      <c r="F7" s="130"/>
      <c r="G7" s="130"/>
      <c r="H7" s="130"/>
      <c r="I7" s="130"/>
      <c r="J7" s="130"/>
      <c r="K7" s="130"/>
      <c r="L7" s="130"/>
      <c r="M7" s="130"/>
      <c r="N7" s="130"/>
      <c r="O7" s="130"/>
      <c r="P7" s="130"/>
      <c r="Q7" s="131"/>
      <c r="R7" s="2"/>
    </row>
    <row r="8" spans="1:18" s="21" customFormat="1" ht="41.25" customHeight="1" thickBot="1" x14ac:dyDescent="0.35">
      <c r="A8" s="16"/>
      <c r="B8" s="44" t="s">
        <v>36</v>
      </c>
      <c r="C8" s="44" t="s">
        <v>80</v>
      </c>
      <c r="D8" s="44" t="s">
        <v>33</v>
      </c>
      <c r="E8" s="60">
        <v>65934000</v>
      </c>
      <c r="F8" s="60">
        <v>0</v>
      </c>
      <c r="G8" s="60">
        <v>0</v>
      </c>
      <c r="H8" s="60">
        <f>E8*0.15</f>
        <v>9890100</v>
      </c>
      <c r="I8" s="60">
        <f>$E8*0.2125</f>
        <v>14010975</v>
      </c>
      <c r="J8" s="60">
        <f t="shared" ref="J8:L10" si="0">$E8*0.2125</f>
        <v>14010975</v>
      </c>
      <c r="K8" s="60">
        <f t="shared" si="0"/>
        <v>14010975</v>
      </c>
      <c r="L8" s="60">
        <f t="shared" si="0"/>
        <v>14010975</v>
      </c>
      <c r="M8" s="60">
        <v>152022491</v>
      </c>
      <c r="N8" s="44" t="s">
        <v>34</v>
      </c>
      <c r="O8" s="44"/>
      <c r="P8" s="44"/>
      <c r="Q8" s="44"/>
      <c r="R8" s="2"/>
    </row>
    <row r="9" spans="1:18" s="21" customFormat="1" ht="22.5" customHeight="1" thickBot="1" x14ac:dyDescent="0.35">
      <c r="A9" s="16"/>
      <c r="B9" s="187" t="s">
        <v>121</v>
      </c>
      <c r="C9" s="188"/>
      <c r="D9" s="188"/>
      <c r="E9" s="132">
        <f>SUM(E10:E11)</f>
        <v>60984000</v>
      </c>
      <c r="F9" s="130"/>
      <c r="G9" s="130"/>
      <c r="H9" s="130"/>
      <c r="I9" s="130"/>
      <c r="J9" s="130"/>
      <c r="K9" s="130"/>
      <c r="L9" s="130"/>
      <c r="M9" s="130"/>
      <c r="N9" s="130"/>
      <c r="O9" s="130"/>
      <c r="P9" s="130"/>
      <c r="Q9" s="131"/>
      <c r="R9" s="2"/>
    </row>
    <row r="10" spans="1:18" ht="41.25" customHeight="1" thickBot="1" x14ac:dyDescent="0.35">
      <c r="A10" s="16"/>
      <c r="B10" s="44" t="s">
        <v>36</v>
      </c>
      <c r="C10" s="44" t="s">
        <v>81</v>
      </c>
      <c r="D10" s="44" t="s">
        <v>33</v>
      </c>
      <c r="E10" s="60">
        <v>45012000</v>
      </c>
      <c r="F10" s="60">
        <v>0</v>
      </c>
      <c r="G10" s="60">
        <v>0</v>
      </c>
      <c r="H10" s="60">
        <f>E10*0.15</f>
        <v>6751800</v>
      </c>
      <c r="I10" s="60">
        <f>$E10*0.2125</f>
        <v>9565050</v>
      </c>
      <c r="J10" s="60">
        <f t="shared" si="0"/>
        <v>9565050</v>
      </c>
      <c r="K10" s="60">
        <f t="shared" si="0"/>
        <v>9565050</v>
      </c>
      <c r="L10" s="60">
        <f t="shared" si="0"/>
        <v>9565050</v>
      </c>
      <c r="M10" s="60">
        <v>152022491</v>
      </c>
      <c r="N10" s="44" t="s">
        <v>34</v>
      </c>
      <c r="O10" s="44"/>
      <c r="P10" s="44"/>
      <c r="Q10" s="44"/>
      <c r="R10" s="2"/>
    </row>
    <row r="11" spans="1:18" ht="40.5" customHeight="1" thickBot="1" x14ac:dyDescent="0.35">
      <c r="A11" s="16"/>
      <c r="B11" s="44" t="s">
        <v>36</v>
      </c>
      <c r="C11" s="44" t="s">
        <v>82</v>
      </c>
      <c r="D11" s="44" t="s">
        <v>33</v>
      </c>
      <c r="E11" s="60">
        <v>15972000</v>
      </c>
      <c r="F11" s="60">
        <v>0</v>
      </c>
      <c r="G11" s="60">
        <v>0</v>
      </c>
      <c r="H11" s="60">
        <f>E11*0.35</f>
        <v>5590200</v>
      </c>
      <c r="I11" s="60">
        <f>$E11*0.3</f>
        <v>4791600</v>
      </c>
      <c r="J11" s="60">
        <f>$E11*0.3</f>
        <v>4791600</v>
      </c>
      <c r="K11" s="60">
        <f>$E11*0.025</f>
        <v>399300</v>
      </c>
      <c r="L11" s="60">
        <f>$E11*0.025</f>
        <v>399300</v>
      </c>
      <c r="M11" s="60">
        <v>152022491</v>
      </c>
      <c r="N11" s="44" t="s">
        <v>34</v>
      </c>
      <c r="O11" s="44"/>
      <c r="P11" s="44"/>
      <c r="Q11" s="44"/>
      <c r="R11" s="2"/>
    </row>
    <row r="12" spans="1:18" s="21" customFormat="1" ht="22.5" customHeight="1" thickBot="1" x14ac:dyDescent="0.35">
      <c r="A12" s="16"/>
      <c r="B12" s="187" t="s">
        <v>129</v>
      </c>
      <c r="C12" s="188"/>
      <c r="D12" s="188"/>
      <c r="E12" s="132">
        <f>SUM(E13:E14)</f>
        <v>31944000</v>
      </c>
      <c r="F12" s="130"/>
      <c r="G12" s="130"/>
      <c r="H12" s="130"/>
      <c r="I12" s="130"/>
      <c r="J12" s="130"/>
      <c r="K12" s="130"/>
      <c r="L12" s="130"/>
      <c r="M12" s="130"/>
      <c r="N12" s="130"/>
      <c r="O12" s="130"/>
      <c r="P12" s="130"/>
      <c r="Q12" s="131"/>
      <c r="R12" s="2"/>
    </row>
    <row r="13" spans="1:18" ht="40.5" customHeight="1" thickBot="1" x14ac:dyDescent="0.35">
      <c r="A13" s="16"/>
      <c r="B13" s="44" t="s">
        <v>36</v>
      </c>
      <c r="C13" s="44" t="s">
        <v>83</v>
      </c>
      <c r="D13" s="44" t="s">
        <v>33</v>
      </c>
      <c r="E13" s="60">
        <v>20328000</v>
      </c>
      <c r="F13" s="60">
        <v>0</v>
      </c>
      <c r="G13" s="60">
        <v>0</v>
      </c>
      <c r="H13" s="60">
        <f>E13*0.15</f>
        <v>3049200</v>
      </c>
      <c r="I13" s="60">
        <f>$E13*0.2125</f>
        <v>4319700</v>
      </c>
      <c r="J13" s="60">
        <f t="shared" ref="J13:L14" si="1">$E13*0.2125</f>
        <v>4319700</v>
      </c>
      <c r="K13" s="60">
        <f t="shared" si="1"/>
        <v>4319700</v>
      </c>
      <c r="L13" s="60">
        <f t="shared" si="1"/>
        <v>4319700</v>
      </c>
      <c r="M13" s="60">
        <v>152022491</v>
      </c>
      <c r="N13" s="44" t="s">
        <v>34</v>
      </c>
      <c r="O13" s="44"/>
      <c r="P13" s="44"/>
      <c r="Q13" s="44"/>
      <c r="R13" s="2"/>
    </row>
    <row r="14" spans="1:18" ht="41.25" customHeight="1" thickBot="1" x14ac:dyDescent="0.35">
      <c r="A14" s="16"/>
      <c r="B14" s="44" t="s">
        <v>36</v>
      </c>
      <c r="C14" s="44" t="s">
        <v>84</v>
      </c>
      <c r="D14" s="44" t="s">
        <v>33</v>
      </c>
      <c r="E14" s="60">
        <v>11616000.000000002</v>
      </c>
      <c r="F14" s="60">
        <v>0</v>
      </c>
      <c r="G14" s="60">
        <v>0</v>
      </c>
      <c r="H14" s="60">
        <f>E14*0.15</f>
        <v>1742400.0000000002</v>
      </c>
      <c r="I14" s="60">
        <f>$E14*0.2125</f>
        <v>2468400.0000000005</v>
      </c>
      <c r="J14" s="60">
        <f t="shared" si="1"/>
        <v>2468400.0000000005</v>
      </c>
      <c r="K14" s="60">
        <f t="shared" si="1"/>
        <v>2468400.0000000005</v>
      </c>
      <c r="L14" s="60">
        <f t="shared" si="1"/>
        <v>2468400.0000000005</v>
      </c>
      <c r="M14" s="60">
        <v>152022491</v>
      </c>
      <c r="N14" s="44" t="s">
        <v>34</v>
      </c>
      <c r="O14" s="44"/>
      <c r="P14" s="44"/>
      <c r="Q14" s="44"/>
      <c r="R14" s="2"/>
    </row>
    <row r="15" spans="1:18" s="21" customFormat="1" ht="22.5" customHeight="1" thickBot="1" x14ac:dyDescent="0.35">
      <c r="A15" s="16"/>
      <c r="B15" s="182" t="s">
        <v>122</v>
      </c>
      <c r="C15" s="183"/>
      <c r="D15" s="183"/>
      <c r="E15" s="183"/>
      <c r="F15" s="183"/>
      <c r="G15" s="183"/>
      <c r="H15" s="183"/>
      <c r="I15" s="183"/>
      <c r="J15" s="183"/>
      <c r="K15" s="183"/>
      <c r="L15" s="183"/>
      <c r="M15" s="183"/>
      <c r="N15" s="183"/>
      <c r="O15" s="183"/>
      <c r="P15" s="183"/>
      <c r="Q15" s="184"/>
      <c r="R15" s="2"/>
    </row>
    <row r="16" spans="1:18" s="21" customFormat="1" ht="22.5" customHeight="1" thickBot="1" x14ac:dyDescent="0.35">
      <c r="A16" s="16"/>
      <c r="B16" s="187" t="s">
        <v>123</v>
      </c>
      <c r="C16" s="188"/>
      <c r="D16" s="188"/>
      <c r="E16" s="132">
        <f>SUM(E17:E20)</f>
        <v>113850000</v>
      </c>
      <c r="F16" s="130"/>
      <c r="G16" s="130"/>
      <c r="H16" s="130"/>
      <c r="I16" s="130"/>
      <c r="J16" s="130"/>
      <c r="K16" s="130"/>
      <c r="L16" s="130"/>
      <c r="M16" s="130"/>
      <c r="N16" s="130"/>
      <c r="O16" s="130"/>
      <c r="P16" s="130"/>
      <c r="Q16" s="131"/>
      <c r="R16" s="2"/>
    </row>
    <row r="17" spans="1:18" ht="43.5" customHeight="1" thickBot="1" x14ac:dyDescent="0.35">
      <c r="A17" s="16"/>
      <c r="B17" s="44" t="s">
        <v>66</v>
      </c>
      <c r="C17" s="44" t="s">
        <v>85</v>
      </c>
      <c r="D17" s="44" t="s">
        <v>29</v>
      </c>
      <c r="E17" s="60">
        <v>10000000</v>
      </c>
      <c r="F17" s="60" t="s">
        <v>58</v>
      </c>
      <c r="G17" s="60">
        <v>500000</v>
      </c>
      <c r="H17" s="60">
        <v>2000000</v>
      </c>
      <c r="I17" s="60">
        <v>2000000</v>
      </c>
      <c r="J17" s="61">
        <v>2000000</v>
      </c>
      <c r="K17" s="61">
        <v>2500000</v>
      </c>
      <c r="L17" s="61">
        <v>1000000</v>
      </c>
      <c r="M17" s="61">
        <v>5000000</v>
      </c>
      <c r="N17" s="40" t="s">
        <v>14</v>
      </c>
      <c r="O17" s="51" t="s">
        <v>18</v>
      </c>
      <c r="P17" s="46" t="s">
        <v>30</v>
      </c>
      <c r="Q17" s="60"/>
      <c r="R17" s="2"/>
    </row>
    <row r="18" spans="1:18" ht="29.25" customHeight="1" thickBot="1" x14ac:dyDescent="0.35">
      <c r="A18" s="2"/>
      <c r="B18" s="44" t="s">
        <v>66</v>
      </c>
      <c r="C18" s="40" t="s">
        <v>86</v>
      </c>
      <c r="D18" s="44" t="s">
        <v>27</v>
      </c>
      <c r="E18" s="60">
        <v>40000000</v>
      </c>
      <c r="F18" s="60" t="s">
        <v>58</v>
      </c>
      <c r="G18" s="60" t="s">
        <v>58</v>
      </c>
      <c r="H18" s="60">
        <v>2000000</v>
      </c>
      <c r="I18" s="60">
        <v>5000000</v>
      </c>
      <c r="J18" s="61">
        <v>9000000</v>
      </c>
      <c r="K18" s="61">
        <v>12000000</v>
      </c>
      <c r="L18" s="61">
        <v>12000000</v>
      </c>
      <c r="M18" s="62" t="s">
        <v>18</v>
      </c>
      <c r="N18" s="51" t="s">
        <v>18</v>
      </c>
      <c r="O18" s="51" t="s">
        <v>18</v>
      </c>
      <c r="P18" s="51" t="s">
        <v>18</v>
      </c>
      <c r="Q18" s="46"/>
      <c r="R18" s="2"/>
    </row>
    <row r="19" spans="1:18" ht="29.25" customHeight="1" thickBot="1" x14ac:dyDescent="0.35">
      <c r="A19" s="2"/>
      <c r="B19" s="44" t="s">
        <v>66</v>
      </c>
      <c r="C19" s="44" t="s">
        <v>88</v>
      </c>
      <c r="D19" s="44" t="s">
        <v>28</v>
      </c>
      <c r="E19" s="60">
        <v>30000000</v>
      </c>
      <c r="F19" s="60" t="s">
        <v>58</v>
      </c>
      <c r="G19" s="60" t="s">
        <v>58</v>
      </c>
      <c r="H19" s="60" t="s">
        <v>58</v>
      </c>
      <c r="I19" s="60">
        <v>5000000</v>
      </c>
      <c r="J19" s="61">
        <v>7000000</v>
      </c>
      <c r="K19" s="61">
        <v>11000000</v>
      </c>
      <c r="L19" s="61">
        <v>7000000</v>
      </c>
      <c r="M19" s="61">
        <v>21150000</v>
      </c>
      <c r="N19" s="40" t="s">
        <v>14</v>
      </c>
      <c r="O19" s="51" t="s">
        <v>18</v>
      </c>
      <c r="P19" s="51" t="s">
        <v>18</v>
      </c>
      <c r="Q19" s="63"/>
      <c r="R19" s="2"/>
    </row>
    <row r="20" spans="1:18" ht="42.75" customHeight="1" thickBot="1" x14ac:dyDescent="0.35">
      <c r="A20" s="2"/>
      <c r="B20" s="44" t="s">
        <v>66</v>
      </c>
      <c r="C20" s="44" t="s">
        <v>87</v>
      </c>
      <c r="D20" s="44" t="s">
        <v>27</v>
      </c>
      <c r="E20" s="60">
        <v>33850000</v>
      </c>
      <c r="F20" s="60" t="s">
        <v>58</v>
      </c>
      <c r="G20" s="60" t="s">
        <v>58</v>
      </c>
      <c r="H20" s="60">
        <v>5000000</v>
      </c>
      <c r="I20" s="60">
        <v>7500000</v>
      </c>
      <c r="J20" s="61">
        <v>12500000</v>
      </c>
      <c r="K20" s="61">
        <v>15000000</v>
      </c>
      <c r="L20" s="61">
        <v>10000000</v>
      </c>
      <c r="M20" s="61">
        <v>10000000</v>
      </c>
      <c r="N20" s="40" t="s">
        <v>14</v>
      </c>
      <c r="O20" s="51" t="s">
        <v>18</v>
      </c>
      <c r="P20" s="51" t="s">
        <v>18</v>
      </c>
      <c r="Q20" s="44"/>
      <c r="R20" s="2"/>
    </row>
    <row r="21" spans="1:18" s="21" customFormat="1" ht="24" customHeight="1" thickBot="1" x14ac:dyDescent="0.35">
      <c r="A21" s="16"/>
      <c r="B21" s="179" t="s">
        <v>124</v>
      </c>
      <c r="C21" s="180"/>
      <c r="D21" s="180"/>
      <c r="E21" s="180"/>
      <c r="F21" s="180"/>
      <c r="G21" s="180"/>
      <c r="H21" s="180"/>
      <c r="I21" s="180"/>
      <c r="J21" s="180"/>
      <c r="K21" s="180"/>
      <c r="L21" s="180"/>
      <c r="M21" s="180"/>
      <c r="N21" s="180"/>
      <c r="O21" s="180"/>
      <c r="P21" s="180"/>
      <c r="Q21" s="181"/>
      <c r="R21" s="2"/>
    </row>
    <row r="22" spans="1:18" s="21" customFormat="1" ht="22.5" customHeight="1" thickBot="1" x14ac:dyDescent="0.35">
      <c r="A22" s="16"/>
      <c r="B22" s="185" t="s">
        <v>125</v>
      </c>
      <c r="C22" s="186"/>
      <c r="D22" s="186"/>
      <c r="E22" s="129">
        <f>SUM(E23:E24)</f>
        <v>24288000</v>
      </c>
      <c r="F22" s="127"/>
      <c r="G22" s="127"/>
      <c r="H22" s="127"/>
      <c r="I22" s="127"/>
      <c r="J22" s="127"/>
      <c r="K22" s="127"/>
      <c r="L22" s="127"/>
      <c r="M22" s="127"/>
      <c r="N22" s="127"/>
      <c r="O22" s="127"/>
      <c r="P22" s="127"/>
      <c r="Q22" s="128"/>
      <c r="R22" s="2"/>
    </row>
    <row r="23" spans="1:18" s="21" customFormat="1" ht="43.5" customHeight="1" thickBot="1" x14ac:dyDescent="0.3">
      <c r="B23" s="44" t="s">
        <v>67</v>
      </c>
      <c r="C23" s="44" t="s">
        <v>89</v>
      </c>
      <c r="D23" s="44" t="s">
        <v>24</v>
      </c>
      <c r="E23" s="61">
        <v>14288000</v>
      </c>
      <c r="F23" s="61">
        <v>0</v>
      </c>
      <c r="G23" s="61">
        <v>0</v>
      </c>
      <c r="H23" s="61">
        <v>1400000</v>
      </c>
      <c r="I23" s="61">
        <v>3500000</v>
      </c>
      <c r="J23" s="61">
        <v>3500000</v>
      </c>
      <c r="K23" s="61">
        <v>2800000</v>
      </c>
      <c r="L23" s="61">
        <f>2800000+288000</f>
        <v>3088000</v>
      </c>
      <c r="M23" s="61" t="s">
        <v>25</v>
      </c>
      <c r="N23" s="40" t="s">
        <v>26</v>
      </c>
      <c r="O23" s="51"/>
      <c r="P23" s="51"/>
      <c r="Q23" s="44"/>
    </row>
    <row r="24" spans="1:18" ht="30.75" customHeight="1" thickBot="1" x14ac:dyDescent="0.3">
      <c r="B24" s="44" t="s">
        <v>66</v>
      </c>
      <c r="C24" s="44" t="s">
        <v>90</v>
      </c>
      <c r="D24" s="44" t="s">
        <v>27</v>
      </c>
      <c r="E24" s="61">
        <v>10000000</v>
      </c>
      <c r="F24" s="61" t="s">
        <v>58</v>
      </c>
      <c r="G24" s="61" t="s">
        <v>58</v>
      </c>
      <c r="H24" s="61">
        <v>500000</v>
      </c>
      <c r="I24" s="61">
        <v>2000000</v>
      </c>
      <c r="J24" s="61">
        <v>2500000</v>
      </c>
      <c r="K24" s="61">
        <v>3000000</v>
      </c>
      <c r="L24" s="61">
        <v>2000000</v>
      </c>
      <c r="M24" s="61">
        <v>13000000</v>
      </c>
      <c r="N24" s="40" t="s">
        <v>14</v>
      </c>
      <c r="O24" s="51" t="s">
        <v>18</v>
      </c>
      <c r="P24" s="51" t="s">
        <v>18</v>
      </c>
      <c r="Q24" s="44"/>
    </row>
    <row r="25" spans="1:18" s="21" customFormat="1" ht="35.25" customHeight="1" thickBot="1" x14ac:dyDescent="0.35">
      <c r="A25" s="16"/>
      <c r="B25" s="179" t="s">
        <v>126</v>
      </c>
      <c r="C25" s="180"/>
      <c r="D25" s="127"/>
      <c r="E25" s="129">
        <f>SUM(E26:E27)</f>
        <v>16500000</v>
      </c>
      <c r="F25" s="127"/>
      <c r="G25" s="127"/>
      <c r="H25" s="127"/>
      <c r="I25" s="127"/>
      <c r="J25" s="127"/>
      <c r="K25" s="127"/>
      <c r="L25" s="127"/>
      <c r="M25" s="127"/>
      <c r="N25" s="127"/>
      <c r="O25" s="127"/>
      <c r="P25" s="127"/>
      <c r="Q25" s="128"/>
      <c r="R25" s="2"/>
    </row>
    <row r="26" spans="1:18" ht="57.75" customHeight="1" thickBot="1" x14ac:dyDescent="0.3">
      <c r="B26" s="44" t="s">
        <v>36</v>
      </c>
      <c r="C26" s="44" t="s">
        <v>91</v>
      </c>
      <c r="D26" s="44" t="s">
        <v>33</v>
      </c>
      <c r="E26" s="60">
        <v>8250000</v>
      </c>
      <c r="F26" s="60">
        <v>0</v>
      </c>
      <c r="G26" s="60">
        <v>0</v>
      </c>
      <c r="H26" s="60">
        <v>1237500</v>
      </c>
      <c r="I26" s="60">
        <v>1753125</v>
      </c>
      <c r="J26" s="60">
        <v>1753125</v>
      </c>
      <c r="K26" s="60">
        <v>1753125</v>
      </c>
      <c r="L26" s="60">
        <v>1753125</v>
      </c>
      <c r="M26" s="60">
        <v>3948930</v>
      </c>
      <c r="N26" s="44" t="s">
        <v>35</v>
      </c>
      <c r="O26" s="44"/>
      <c r="P26" s="44"/>
      <c r="Q26" s="44"/>
    </row>
    <row r="27" spans="1:18" ht="54.75" customHeight="1" thickBot="1" x14ac:dyDescent="0.3">
      <c r="B27" s="44" t="s">
        <v>36</v>
      </c>
      <c r="C27" s="44" t="s">
        <v>92</v>
      </c>
      <c r="D27" s="44" t="s">
        <v>33</v>
      </c>
      <c r="E27" s="60">
        <v>8250000</v>
      </c>
      <c r="F27" s="60">
        <v>0</v>
      </c>
      <c r="G27" s="60">
        <v>0</v>
      </c>
      <c r="H27" s="60">
        <v>1237500</v>
      </c>
      <c r="I27" s="60">
        <v>1753125</v>
      </c>
      <c r="J27" s="60">
        <v>1753125</v>
      </c>
      <c r="K27" s="60">
        <v>1753125</v>
      </c>
      <c r="L27" s="60">
        <v>1753125</v>
      </c>
      <c r="M27" s="60">
        <v>3948930</v>
      </c>
      <c r="N27" s="44" t="s">
        <v>35</v>
      </c>
      <c r="O27" s="44"/>
      <c r="P27" s="44"/>
      <c r="Q27" s="44"/>
      <c r="R27" s="20"/>
    </row>
    <row r="28" spans="1:18" s="21" customFormat="1" ht="22.5" customHeight="1" thickBot="1" x14ac:dyDescent="0.35">
      <c r="A28" s="16"/>
      <c r="B28" s="179" t="s">
        <v>128</v>
      </c>
      <c r="C28" s="180"/>
      <c r="D28" s="180"/>
      <c r="E28" s="180"/>
      <c r="F28" s="180"/>
      <c r="G28" s="180"/>
      <c r="H28" s="180"/>
      <c r="I28" s="180"/>
      <c r="J28" s="180"/>
      <c r="K28" s="180"/>
      <c r="L28" s="180"/>
      <c r="M28" s="180"/>
      <c r="N28" s="180"/>
      <c r="O28" s="180"/>
      <c r="P28" s="180"/>
      <c r="Q28" s="64"/>
      <c r="R28" s="2"/>
    </row>
    <row r="29" spans="1:18" s="21" customFormat="1" ht="22.5" customHeight="1" thickBot="1" x14ac:dyDescent="0.35">
      <c r="A29" s="16"/>
      <c r="B29" s="126" t="s">
        <v>127</v>
      </c>
      <c r="C29" s="127"/>
      <c r="D29" s="127"/>
      <c r="E29" s="129">
        <f>SUM(E30:E31)</f>
        <v>16500000</v>
      </c>
      <c r="F29" s="127"/>
      <c r="G29" s="127"/>
      <c r="H29" s="127"/>
      <c r="I29" s="127"/>
      <c r="J29" s="127"/>
      <c r="K29" s="127"/>
      <c r="L29" s="127"/>
      <c r="M29" s="127"/>
      <c r="N29" s="127"/>
      <c r="O29" s="127"/>
      <c r="P29" s="127"/>
      <c r="Q29" s="128"/>
      <c r="R29" s="2"/>
    </row>
    <row r="30" spans="1:18" ht="44.25" customHeight="1" thickBot="1" x14ac:dyDescent="0.3">
      <c r="B30" s="44" t="s">
        <v>45</v>
      </c>
      <c r="C30" s="44" t="s">
        <v>72</v>
      </c>
      <c r="D30" s="44"/>
      <c r="E30" s="60">
        <v>12500000</v>
      </c>
      <c r="F30" s="60"/>
      <c r="G30" s="60"/>
      <c r="H30" s="60">
        <f>E30*15%</f>
        <v>1875000</v>
      </c>
      <c r="I30" s="60">
        <f>E30*21.25%</f>
        <v>2656250</v>
      </c>
      <c r="J30" s="60">
        <f>E30*21.25%</f>
        <v>2656250</v>
      </c>
      <c r="K30" s="60">
        <f>E30*21.25%</f>
        <v>2656250</v>
      </c>
      <c r="L30" s="60">
        <f>E30*21.25%</f>
        <v>2656250</v>
      </c>
      <c r="M30" s="60">
        <v>7395000</v>
      </c>
      <c r="N30" s="44" t="s">
        <v>74</v>
      </c>
      <c r="O30" s="44"/>
      <c r="P30" s="44"/>
      <c r="Q30" s="44"/>
    </row>
    <row r="31" spans="1:18" ht="44.25" customHeight="1" thickBot="1" x14ac:dyDescent="0.3">
      <c r="B31" s="44" t="s">
        <v>45</v>
      </c>
      <c r="C31" s="44" t="s">
        <v>73</v>
      </c>
      <c r="D31" s="44"/>
      <c r="E31" s="60">
        <v>4000000</v>
      </c>
      <c r="F31" s="60"/>
      <c r="G31" s="60"/>
      <c r="H31" s="60">
        <f>E31*15%</f>
        <v>600000</v>
      </c>
      <c r="I31" s="60">
        <f>E31*21.25%</f>
        <v>850000</v>
      </c>
      <c r="J31" s="60">
        <f>E31*21.25%</f>
        <v>850000</v>
      </c>
      <c r="K31" s="60">
        <f>E31*21.25%</f>
        <v>850000</v>
      </c>
      <c r="L31" s="60">
        <f>E31*21.25%</f>
        <v>850000</v>
      </c>
      <c r="M31" s="60">
        <v>3967500</v>
      </c>
      <c r="N31" s="44" t="s">
        <v>74</v>
      </c>
      <c r="O31" s="44"/>
      <c r="P31" s="44"/>
      <c r="Q31" s="44"/>
    </row>
    <row r="32" spans="1:18" ht="66.75" customHeight="1" x14ac:dyDescent="0.25">
      <c r="H32" s="23"/>
    </row>
    <row r="33" spans="8:8" x14ac:dyDescent="0.25">
      <c r="H33" s="23"/>
    </row>
    <row r="34" spans="8:8" x14ac:dyDescent="0.25">
      <c r="H34" s="23"/>
    </row>
    <row r="35" spans="8:8" x14ac:dyDescent="0.25">
      <c r="H35" s="23"/>
    </row>
    <row r="36" spans="8:8" x14ac:dyDescent="0.25">
      <c r="H36" s="23"/>
    </row>
    <row r="37" spans="8:8" x14ac:dyDescent="0.25">
      <c r="H37" s="23"/>
    </row>
    <row r="38" spans="8:8" x14ac:dyDescent="0.25">
      <c r="H38" s="23"/>
    </row>
    <row r="39" spans="8:8" x14ac:dyDescent="0.25">
      <c r="H39" s="23"/>
    </row>
    <row r="40" spans="8:8" x14ac:dyDescent="0.25">
      <c r="H40" s="23"/>
    </row>
    <row r="41" spans="8:8" x14ac:dyDescent="0.25">
      <c r="H41" s="23"/>
    </row>
    <row r="42" spans="8:8" x14ac:dyDescent="0.25">
      <c r="H42" s="23"/>
    </row>
    <row r="43" spans="8:8" x14ac:dyDescent="0.25">
      <c r="H43" s="23"/>
    </row>
    <row r="44" spans="8:8" x14ac:dyDescent="0.25">
      <c r="H44" s="23"/>
    </row>
    <row r="45" spans="8:8" x14ac:dyDescent="0.25">
      <c r="H45" s="23"/>
    </row>
    <row r="46" spans="8:8" x14ac:dyDescent="0.25">
      <c r="H46" s="23"/>
    </row>
  </sheetData>
  <mergeCells count="28">
    <mergeCell ref="O4:O5"/>
    <mergeCell ref="P4:P5"/>
    <mergeCell ref="B28:P28"/>
    <mergeCell ref="B21:Q21"/>
    <mergeCell ref="B15:Q15"/>
    <mergeCell ref="B6:Q6"/>
    <mergeCell ref="B25:C25"/>
    <mergeCell ref="B22:D22"/>
    <mergeCell ref="B16:D16"/>
    <mergeCell ref="B12:D12"/>
    <mergeCell ref="B9:D9"/>
    <mergeCell ref="B7:D7"/>
    <mergeCell ref="B2:Q2"/>
    <mergeCell ref="E3:E5"/>
    <mergeCell ref="F3:L3"/>
    <mergeCell ref="M3:P3"/>
    <mergeCell ref="Q3:Q5"/>
    <mergeCell ref="B4:B5"/>
    <mergeCell ref="C4:C5"/>
    <mergeCell ref="D4:D5"/>
    <mergeCell ref="F4:F5"/>
    <mergeCell ref="G4:G5"/>
    <mergeCell ref="H4:H5"/>
    <mergeCell ref="I4:I5"/>
    <mergeCell ref="J4:J5"/>
    <mergeCell ref="K4:K5"/>
    <mergeCell ref="L4:L5"/>
    <mergeCell ref="M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topLeftCell="A4" zoomScale="70" zoomScaleNormal="70" workbookViewId="0">
      <selection activeCell="E7" sqref="E7"/>
    </sheetView>
  </sheetViews>
  <sheetFormatPr defaultRowHeight="15" x14ac:dyDescent="0.25"/>
  <cols>
    <col min="1" max="1" width="1.140625" customWidth="1"/>
    <col min="2" max="2" width="20.42578125" customWidth="1"/>
    <col min="3" max="3" width="47.85546875" customWidth="1"/>
    <col min="4" max="4" width="24.5703125" customWidth="1"/>
    <col min="5" max="5" width="23.28515625" customWidth="1"/>
    <col min="6" max="6" width="9.28515625" bestFit="1" customWidth="1"/>
    <col min="7" max="7" width="12.42578125" bestFit="1" customWidth="1"/>
    <col min="8" max="8" width="20.42578125" customWidth="1"/>
    <col min="9" max="9" width="16" customWidth="1"/>
    <col min="10" max="10" width="12.5703125" customWidth="1"/>
    <col min="11" max="11" width="17.5703125" customWidth="1"/>
    <col min="12" max="12" width="13" customWidth="1"/>
    <col min="13" max="13" width="23.140625" customWidth="1"/>
    <col min="14" max="14" width="40.140625" customWidth="1"/>
    <col min="15" max="15" width="17.28515625" customWidth="1"/>
    <col min="16" max="16" width="23.140625" customWidth="1"/>
    <col min="17" max="17" width="35.28515625" customWidth="1"/>
    <col min="18" max="18" width="1.5703125" customWidth="1"/>
  </cols>
  <sheetData>
    <row r="1" spans="1:18" ht="6" customHeight="1" thickBot="1" x14ac:dyDescent="0.35">
      <c r="A1" s="2"/>
      <c r="B1" s="2"/>
      <c r="C1" s="2"/>
      <c r="D1" s="2"/>
      <c r="E1" s="2"/>
      <c r="F1" s="2"/>
      <c r="G1" s="2"/>
      <c r="H1" s="2"/>
      <c r="I1" s="2"/>
      <c r="J1" s="2"/>
      <c r="K1" s="2"/>
      <c r="L1" s="2"/>
      <c r="M1" s="2"/>
      <c r="N1" s="2"/>
      <c r="O1" s="2"/>
      <c r="P1" s="2"/>
      <c r="Q1" s="2"/>
      <c r="R1" s="2"/>
    </row>
    <row r="2" spans="1:18" ht="31.5" customHeight="1" thickBot="1" x14ac:dyDescent="0.35">
      <c r="A2" s="2"/>
      <c r="B2" s="151" t="s">
        <v>12</v>
      </c>
      <c r="C2" s="152"/>
      <c r="D2" s="152"/>
      <c r="E2" s="152"/>
      <c r="F2" s="152"/>
      <c r="G2" s="152"/>
      <c r="H2" s="152"/>
      <c r="I2" s="152"/>
      <c r="J2" s="152"/>
      <c r="K2" s="152"/>
      <c r="L2" s="152"/>
      <c r="M2" s="152"/>
      <c r="N2" s="152"/>
      <c r="O2" s="152"/>
      <c r="P2" s="152"/>
      <c r="Q2" s="153"/>
      <c r="R2" s="2"/>
    </row>
    <row r="3" spans="1:18" s="1" customFormat="1" ht="81.75" customHeight="1" thickBot="1" x14ac:dyDescent="0.35">
      <c r="A3" s="6"/>
      <c r="B3" s="8" t="s">
        <v>4</v>
      </c>
      <c r="C3" s="8" t="s">
        <v>5</v>
      </c>
      <c r="D3" s="8" t="s">
        <v>0</v>
      </c>
      <c r="E3" s="171" t="s">
        <v>3</v>
      </c>
      <c r="F3" s="154" t="s">
        <v>8</v>
      </c>
      <c r="G3" s="154"/>
      <c r="H3" s="154"/>
      <c r="I3" s="154"/>
      <c r="J3" s="154"/>
      <c r="K3" s="154"/>
      <c r="L3" s="155"/>
      <c r="M3" s="156" t="s">
        <v>6</v>
      </c>
      <c r="N3" s="157"/>
      <c r="O3" s="157"/>
      <c r="P3" s="158"/>
      <c r="Q3" s="164" t="s">
        <v>7</v>
      </c>
      <c r="R3" s="3"/>
    </row>
    <row r="4" spans="1:18" ht="27.75" customHeight="1" x14ac:dyDescent="0.3">
      <c r="A4" s="7"/>
      <c r="B4" s="170"/>
      <c r="C4" s="170"/>
      <c r="D4" s="170"/>
      <c r="E4" s="172"/>
      <c r="F4" s="174">
        <v>2020</v>
      </c>
      <c r="G4" s="160">
        <v>2021</v>
      </c>
      <c r="H4" s="160">
        <v>2022</v>
      </c>
      <c r="I4" s="160">
        <v>2023</v>
      </c>
      <c r="J4" s="160">
        <v>2024</v>
      </c>
      <c r="K4" s="160">
        <v>2025</v>
      </c>
      <c r="L4" s="160">
        <v>2026</v>
      </c>
      <c r="M4" s="159" t="s">
        <v>1</v>
      </c>
      <c r="N4" s="159"/>
      <c r="O4" s="162" t="s">
        <v>9</v>
      </c>
      <c r="P4" s="162" t="s">
        <v>10</v>
      </c>
      <c r="Q4" s="165"/>
      <c r="R4" s="2"/>
    </row>
    <row r="5" spans="1:18" ht="77.25" customHeight="1" thickBot="1" x14ac:dyDescent="0.35">
      <c r="A5" s="7"/>
      <c r="B5" s="170"/>
      <c r="C5" s="170"/>
      <c r="D5" s="170"/>
      <c r="E5" s="172"/>
      <c r="F5" s="193"/>
      <c r="G5" s="189"/>
      <c r="H5" s="189"/>
      <c r="I5" s="189"/>
      <c r="J5" s="189"/>
      <c r="K5" s="189"/>
      <c r="L5" s="189"/>
      <c r="M5" s="28" t="s">
        <v>11</v>
      </c>
      <c r="N5" s="30" t="s">
        <v>2</v>
      </c>
      <c r="O5" s="170"/>
      <c r="P5" s="170"/>
      <c r="Q5" s="165"/>
      <c r="R5" s="2"/>
    </row>
    <row r="6" spans="1:18" s="21" customFormat="1" ht="20.25" customHeight="1" thickBot="1" x14ac:dyDescent="0.35">
      <c r="A6" s="16"/>
      <c r="B6" s="190" t="s">
        <v>95</v>
      </c>
      <c r="C6" s="191"/>
      <c r="D6" s="191"/>
      <c r="E6" s="191"/>
      <c r="F6" s="191"/>
      <c r="G6" s="191"/>
      <c r="H6" s="191"/>
      <c r="I6" s="191"/>
      <c r="J6" s="191"/>
      <c r="K6" s="191"/>
      <c r="L6" s="191"/>
      <c r="M6" s="191"/>
      <c r="N6" s="191"/>
      <c r="O6" s="191"/>
      <c r="P6" s="191"/>
      <c r="Q6" s="192"/>
      <c r="R6" s="2"/>
    </row>
    <row r="7" spans="1:18" s="21" customFormat="1" ht="21" customHeight="1" thickBot="1" x14ac:dyDescent="0.35">
      <c r="A7" s="16"/>
      <c r="B7" s="65" t="s">
        <v>135</v>
      </c>
      <c r="C7" s="66"/>
      <c r="D7" s="66"/>
      <c r="E7" s="125">
        <f>SUM(E8:E11)</f>
        <v>258390000</v>
      </c>
      <c r="F7" s="66"/>
      <c r="G7" s="66"/>
      <c r="H7" s="66"/>
      <c r="I7" s="66"/>
      <c r="J7" s="66"/>
      <c r="K7" s="66"/>
      <c r="L7" s="66"/>
      <c r="M7" s="67"/>
      <c r="N7" s="68"/>
      <c r="O7" s="68"/>
      <c r="P7" s="68"/>
      <c r="Q7" s="69"/>
      <c r="R7" s="2"/>
    </row>
    <row r="8" spans="1:18" s="21" customFormat="1" ht="52.5" customHeight="1" thickBot="1" x14ac:dyDescent="0.35">
      <c r="A8" s="16"/>
      <c r="B8" s="70" t="s">
        <v>55</v>
      </c>
      <c r="C8" s="70" t="s">
        <v>102</v>
      </c>
      <c r="D8" s="70" t="s">
        <v>31</v>
      </c>
      <c r="E8" s="70">
        <v>102300000</v>
      </c>
      <c r="F8" s="70">
        <v>0</v>
      </c>
      <c r="G8" s="70">
        <v>0</v>
      </c>
      <c r="H8" s="70">
        <v>10230000</v>
      </c>
      <c r="I8" s="70">
        <v>40920000</v>
      </c>
      <c r="J8" s="70">
        <v>35805000</v>
      </c>
      <c r="K8" s="70">
        <v>15345000</v>
      </c>
      <c r="L8" s="70">
        <v>0</v>
      </c>
      <c r="M8" s="71" t="s">
        <v>18</v>
      </c>
      <c r="N8" s="71" t="s">
        <v>18</v>
      </c>
      <c r="O8" s="70">
        <v>197700000</v>
      </c>
      <c r="P8" s="71" t="s">
        <v>18</v>
      </c>
      <c r="Q8" s="70"/>
      <c r="R8" s="2"/>
    </row>
    <row r="9" spans="1:18" ht="92.25" customHeight="1" thickBot="1" x14ac:dyDescent="0.3">
      <c r="B9" s="70" t="s">
        <v>55</v>
      </c>
      <c r="C9" s="70" t="s">
        <v>103</v>
      </c>
      <c r="D9" s="70" t="s">
        <v>71</v>
      </c>
      <c r="E9" s="72">
        <v>82500000</v>
      </c>
      <c r="F9" s="72">
        <v>0</v>
      </c>
      <c r="G9" s="72">
        <v>0</v>
      </c>
      <c r="H9" s="72">
        <v>5000000</v>
      </c>
      <c r="I9" s="72">
        <v>11500000</v>
      </c>
      <c r="J9" s="72">
        <v>22000000</v>
      </c>
      <c r="K9" s="72">
        <v>39000000</v>
      </c>
      <c r="L9" s="72">
        <v>5000000</v>
      </c>
      <c r="M9" s="72">
        <v>133110000</v>
      </c>
      <c r="N9" s="70" t="s">
        <v>134</v>
      </c>
      <c r="O9" s="70"/>
      <c r="P9" s="70"/>
      <c r="Q9" s="70"/>
      <c r="R9" s="19"/>
    </row>
    <row r="10" spans="1:18" ht="26.25" thickBot="1" x14ac:dyDescent="0.3">
      <c r="B10" s="73" t="s">
        <v>59</v>
      </c>
      <c r="C10" s="73" t="s">
        <v>104</v>
      </c>
      <c r="D10" s="73" t="s">
        <v>16</v>
      </c>
      <c r="E10" s="73">
        <v>42900000</v>
      </c>
      <c r="F10" s="73">
        <v>0</v>
      </c>
      <c r="G10" s="73">
        <v>0</v>
      </c>
      <c r="H10" s="73">
        <v>42900000</v>
      </c>
      <c r="I10" s="73" t="s">
        <v>17</v>
      </c>
      <c r="J10" s="73" t="s">
        <v>17</v>
      </c>
      <c r="K10" s="73" t="s">
        <v>17</v>
      </c>
      <c r="L10" s="73" t="s">
        <v>17</v>
      </c>
      <c r="M10" s="71" t="s">
        <v>18</v>
      </c>
      <c r="N10" s="71" t="s">
        <v>18</v>
      </c>
      <c r="O10" s="71" t="s">
        <v>18</v>
      </c>
      <c r="P10" s="71" t="s">
        <v>18</v>
      </c>
      <c r="Q10" s="74"/>
      <c r="R10" s="11"/>
    </row>
    <row r="11" spans="1:18" s="21" customFormat="1" ht="69.75" customHeight="1" thickBot="1" x14ac:dyDescent="0.3">
      <c r="B11" s="75" t="s">
        <v>93</v>
      </c>
      <c r="C11" s="75" t="s">
        <v>105</v>
      </c>
      <c r="D11" s="76" t="s">
        <v>33</v>
      </c>
      <c r="E11" s="77">
        <v>30690000</v>
      </c>
      <c r="F11" s="77">
        <v>0</v>
      </c>
      <c r="G11" s="77">
        <v>0</v>
      </c>
      <c r="H11" s="77">
        <v>0</v>
      </c>
      <c r="I11" s="77">
        <v>690000</v>
      </c>
      <c r="J11" s="77">
        <v>10000000</v>
      </c>
      <c r="K11" s="77">
        <v>10000000</v>
      </c>
      <c r="L11" s="77">
        <v>10000000</v>
      </c>
      <c r="M11" s="71" t="s">
        <v>18</v>
      </c>
      <c r="N11" s="76" t="s">
        <v>94</v>
      </c>
      <c r="O11" s="71" t="s">
        <v>18</v>
      </c>
      <c r="P11" s="71" t="s">
        <v>18</v>
      </c>
      <c r="Q11" s="76"/>
      <c r="R11" s="27"/>
    </row>
    <row r="12" spans="1:18" s="21" customFormat="1" ht="19.5" customHeight="1" thickBot="1" x14ac:dyDescent="0.3">
      <c r="B12" s="120" t="s">
        <v>136</v>
      </c>
      <c r="C12" s="121"/>
      <c r="D12" s="121"/>
      <c r="E12" s="121">
        <f>SUM(E13:E17)</f>
        <v>71610000</v>
      </c>
      <c r="F12" s="121"/>
      <c r="G12" s="121"/>
      <c r="H12" s="121"/>
      <c r="I12" s="121"/>
      <c r="J12" s="121"/>
      <c r="K12" s="121"/>
      <c r="L12" s="121"/>
      <c r="M12" s="121"/>
      <c r="N12" s="121"/>
      <c r="O12" s="121"/>
      <c r="P12" s="121"/>
      <c r="Q12" s="122"/>
      <c r="R12" s="29"/>
    </row>
    <row r="13" spans="1:18" ht="81.75" customHeight="1" thickBot="1" x14ac:dyDescent="0.3">
      <c r="B13" s="73" t="s">
        <v>57</v>
      </c>
      <c r="C13" s="73" t="s">
        <v>130</v>
      </c>
      <c r="D13" s="73" t="s">
        <v>33</v>
      </c>
      <c r="E13" s="70">
        <v>8400000</v>
      </c>
      <c r="F13" s="73">
        <v>0</v>
      </c>
      <c r="G13" s="73">
        <v>0</v>
      </c>
      <c r="H13" s="73">
        <v>1680000</v>
      </c>
      <c r="I13" s="73">
        <v>1680000</v>
      </c>
      <c r="J13" s="73">
        <v>1680000</v>
      </c>
      <c r="K13" s="73">
        <v>1680000</v>
      </c>
      <c r="L13" s="73">
        <v>1680000</v>
      </c>
      <c r="M13" s="73"/>
      <c r="N13" s="73"/>
      <c r="O13" s="73"/>
      <c r="P13" s="73"/>
      <c r="Q13" s="73"/>
      <c r="R13" s="11"/>
    </row>
    <row r="14" spans="1:18" ht="33" customHeight="1" thickBot="1" x14ac:dyDescent="0.3">
      <c r="B14" s="73" t="s">
        <v>57</v>
      </c>
      <c r="C14" s="73" t="s">
        <v>131</v>
      </c>
      <c r="D14" s="73" t="s">
        <v>31</v>
      </c>
      <c r="E14" s="70">
        <v>2000000</v>
      </c>
      <c r="F14" s="73">
        <v>0</v>
      </c>
      <c r="G14" s="73">
        <v>0</v>
      </c>
      <c r="H14" s="73">
        <v>150000</v>
      </c>
      <c r="I14" s="73">
        <v>500000</v>
      </c>
      <c r="J14" s="73">
        <v>1000000</v>
      </c>
      <c r="K14" s="73">
        <v>350000</v>
      </c>
      <c r="L14" s="73">
        <v>0</v>
      </c>
      <c r="M14" s="73"/>
      <c r="N14" s="73"/>
      <c r="O14" s="73"/>
      <c r="P14" s="73"/>
      <c r="Q14" s="73"/>
      <c r="R14" s="11"/>
    </row>
    <row r="15" spans="1:18" ht="82.5" customHeight="1" thickBot="1" x14ac:dyDescent="0.3">
      <c r="B15" s="73" t="s">
        <v>57</v>
      </c>
      <c r="C15" s="73" t="s">
        <v>132</v>
      </c>
      <c r="D15" s="73" t="s">
        <v>40</v>
      </c>
      <c r="E15" s="70">
        <v>26500000</v>
      </c>
      <c r="F15" s="73">
        <v>0</v>
      </c>
      <c r="G15" s="73">
        <v>11050000</v>
      </c>
      <c r="H15" s="73">
        <v>9450000</v>
      </c>
      <c r="I15" s="73">
        <v>6000000</v>
      </c>
      <c r="J15" s="73">
        <v>0</v>
      </c>
      <c r="K15" s="73">
        <v>0</v>
      </c>
      <c r="L15" s="73">
        <v>0</v>
      </c>
      <c r="M15" s="73"/>
      <c r="N15" s="73"/>
      <c r="O15" s="73"/>
      <c r="P15" s="73"/>
      <c r="Q15" s="73"/>
      <c r="R15" s="11"/>
    </row>
    <row r="16" spans="1:18" s="21" customFormat="1" ht="41.25" customHeight="1" thickBot="1" x14ac:dyDescent="0.3">
      <c r="B16" s="73" t="s">
        <v>57</v>
      </c>
      <c r="C16" s="73" t="s">
        <v>101</v>
      </c>
      <c r="D16" s="73" t="s">
        <v>41</v>
      </c>
      <c r="E16" s="70">
        <v>6000000</v>
      </c>
      <c r="F16" s="73">
        <v>0</v>
      </c>
      <c r="G16" s="73">
        <v>0</v>
      </c>
      <c r="H16" s="73">
        <v>800000</v>
      </c>
      <c r="I16" s="73">
        <v>2500000</v>
      </c>
      <c r="J16" s="73">
        <v>2700000</v>
      </c>
      <c r="K16" s="73">
        <v>0</v>
      </c>
      <c r="L16" s="73">
        <v>0</v>
      </c>
      <c r="M16" s="73"/>
      <c r="N16" s="73"/>
      <c r="O16" s="73"/>
      <c r="P16" s="73"/>
      <c r="Q16" s="73"/>
      <c r="R16" s="26"/>
    </row>
    <row r="17" spans="2:17" ht="30" customHeight="1" thickBot="1" x14ac:dyDescent="0.3">
      <c r="B17" s="73" t="s">
        <v>57</v>
      </c>
      <c r="C17" s="73" t="s">
        <v>133</v>
      </c>
      <c r="D17" s="73" t="s">
        <v>56</v>
      </c>
      <c r="E17" s="70">
        <f>41000000-12290000</f>
        <v>28710000</v>
      </c>
      <c r="F17" s="70">
        <v>0</v>
      </c>
      <c r="G17" s="70">
        <v>0</v>
      </c>
      <c r="H17" s="70">
        <v>0</v>
      </c>
      <c r="I17" s="70">
        <v>7000000</v>
      </c>
      <c r="J17" s="70">
        <v>10855000</v>
      </c>
      <c r="K17" s="70">
        <v>10855000</v>
      </c>
      <c r="L17" s="73">
        <v>0</v>
      </c>
      <c r="M17" s="73"/>
      <c r="N17" s="73"/>
      <c r="O17" s="73"/>
      <c r="P17" s="73"/>
      <c r="Q17" s="73"/>
    </row>
    <row r="22" spans="2:17" x14ac:dyDescent="0.25">
      <c r="G22" s="108"/>
    </row>
    <row r="23" spans="2:17" x14ac:dyDescent="0.25">
      <c r="G23" s="23"/>
    </row>
  </sheetData>
  <mergeCells count="19">
    <mergeCell ref="M4:N4"/>
    <mergeCell ref="B6:Q6"/>
    <mergeCell ref="B2:Q2"/>
    <mergeCell ref="E3:E5"/>
    <mergeCell ref="F3:L3"/>
    <mergeCell ref="M3:P3"/>
    <mergeCell ref="Q3:Q5"/>
    <mergeCell ref="B4:B5"/>
    <mergeCell ref="C4:C5"/>
    <mergeCell ref="D4:D5"/>
    <mergeCell ref="F4:F5"/>
    <mergeCell ref="G4:G5"/>
    <mergeCell ref="O4:O5"/>
    <mergeCell ref="P4:P5"/>
    <mergeCell ref="H4:H5"/>
    <mergeCell ref="I4:I5"/>
    <mergeCell ref="J4:J5"/>
    <mergeCell ref="K4:K5"/>
    <mergeCell ref="L4:L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zoomScale="70" zoomScaleNormal="70" workbookViewId="0">
      <selection activeCell="E6" sqref="E6"/>
    </sheetView>
  </sheetViews>
  <sheetFormatPr defaultRowHeight="15" x14ac:dyDescent="0.25"/>
  <cols>
    <col min="1" max="1" width="1.140625" customWidth="1"/>
    <col min="2" max="2" width="20.42578125" customWidth="1"/>
    <col min="3" max="3" width="62.42578125" customWidth="1"/>
    <col min="4" max="4" width="24.5703125" customWidth="1"/>
    <col min="5" max="5" width="23.28515625" customWidth="1"/>
    <col min="6" max="6" width="9.28515625" bestFit="1" customWidth="1"/>
    <col min="7" max="7" width="14.42578125" bestFit="1" customWidth="1"/>
    <col min="8" max="11" width="15.7109375" bestFit="1" customWidth="1"/>
    <col min="12" max="12" width="15.85546875" customWidth="1"/>
    <col min="13" max="13" width="23.140625" customWidth="1"/>
    <col min="14" max="14" width="31.5703125" customWidth="1"/>
    <col min="15" max="15" width="17.28515625" customWidth="1"/>
    <col min="16" max="16" width="23.140625" customWidth="1"/>
    <col min="17" max="17" width="35.28515625" customWidth="1"/>
    <col min="18" max="18" width="1.5703125" customWidth="1"/>
  </cols>
  <sheetData>
    <row r="1" spans="1:18" ht="6" customHeight="1" thickBot="1" x14ac:dyDescent="0.35">
      <c r="A1" s="2"/>
      <c r="B1" s="2"/>
      <c r="C1" s="2"/>
      <c r="D1" s="2"/>
      <c r="E1" s="2"/>
      <c r="F1" s="2"/>
      <c r="G1" s="2"/>
      <c r="H1" s="2"/>
      <c r="I1" s="2"/>
      <c r="J1" s="2"/>
      <c r="K1" s="2"/>
      <c r="L1" s="2"/>
      <c r="M1" s="2"/>
      <c r="N1" s="2"/>
      <c r="O1" s="2"/>
      <c r="P1" s="2"/>
      <c r="Q1" s="2"/>
      <c r="R1" s="2"/>
    </row>
    <row r="2" spans="1:18" ht="31.5" customHeight="1" thickBot="1" x14ac:dyDescent="0.35">
      <c r="A2" s="2"/>
      <c r="B2" s="151" t="s">
        <v>12</v>
      </c>
      <c r="C2" s="152"/>
      <c r="D2" s="152"/>
      <c r="E2" s="152"/>
      <c r="F2" s="152"/>
      <c r="G2" s="152"/>
      <c r="H2" s="152"/>
      <c r="I2" s="152"/>
      <c r="J2" s="152"/>
      <c r="K2" s="152"/>
      <c r="L2" s="152"/>
      <c r="M2" s="152"/>
      <c r="N2" s="152"/>
      <c r="O2" s="152"/>
      <c r="P2" s="152"/>
      <c r="Q2" s="153"/>
      <c r="R2" s="2"/>
    </row>
    <row r="3" spans="1:18" s="1" customFormat="1" ht="29.1" customHeight="1" thickBot="1" x14ac:dyDescent="0.35">
      <c r="A3" s="6"/>
      <c r="B3" s="8" t="s">
        <v>4</v>
      </c>
      <c r="C3" s="8" t="s">
        <v>5</v>
      </c>
      <c r="D3" s="8" t="s">
        <v>0</v>
      </c>
      <c r="E3" s="171" t="s">
        <v>3</v>
      </c>
      <c r="F3" s="154" t="s">
        <v>8</v>
      </c>
      <c r="G3" s="154"/>
      <c r="H3" s="154"/>
      <c r="I3" s="154"/>
      <c r="J3" s="154"/>
      <c r="K3" s="154"/>
      <c r="L3" s="155"/>
      <c r="M3" s="156" t="s">
        <v>6</v>
      </c>
      <c r="N3" s="157"/>
      <c r="O3" s="157"/>
      <c r="P3" s="158"/>
      <c r="Q3" s="164" t="s">
        <v>7</v>
      </c>
      <c r="R3" s="3"/>
    </row>
    <row r="4" spans="1:18" ht="27.75" customHeight="1" x14ac:dyDescent="0.3">
      <c r="A4" s="7"/>
      <c r="B4" s="170"/>
      <c r="C4" s="170"/>
      <c r="D4" s="170"/>
      <c r="E4" s="172"/>
      <c r="F4" s="174">
        <v>2020</v>
      </c>
      <c r="G4" s="160">
        <v>2021</v>
      </c>
      <c r="H4" s="160">
        <v>2022</v>
      </c>
      <c r="I4" s="160">
        <v>2023</v>
      </c>
      <c r="J4" s="160">
        <v>2024</v>
      </c>
      <c r="K4" s="160">
        <v>2025</v>
      </c>
      <c r="L4" s="160">
        <v>2026</v>
      </c>
      <c r="M4" s="159" t="s">
        <v>1</v>
      </c>
      <c r="N4" s="159"/>
      <c r="O4" s="162" t="s">
        <v>9</v>
      </c>
      <c r="P4" s="162" t="s">
        <v>10</v>
      </c>
      <c r="Q4" s="165"/>
      <c r="R4" s="2"/>
    </row>
    <row r="5" spans="1:18" ht="77.25" customHeight="1" thickBot="1" x14ac:dyDescent="0.35">
      <c r="A5" s="7"/>
      <c r="B5" s="163"/>
      <c r="C5" s="163"/>
      <c r="D5" s="163"/>
      <c r="E5" s="173"/>
      <c r="F5" s="175"/>
      <c r="G5" s="161"/>
      <c r="H5" s="161"/>
      <c r="I5" s="161"/>
      <c r="J5" s="161"/>
      <c r="K5" s="161"/>
      <c r="L5" s="161"/>
      <c r="M5" s="9" t="s">
        <v>11</v>
      </c>
      <c r="N5" s="10" t="s">
        <v>2</v>
      </c>
      <c r="O5" s="163"/>
      <c r="P5" s="163"/>
      <c r="Q5" s="166"/>
      <c r="R5" s="2"/>
    </row>
    <row r="6" spans="1:18" s="21" customFormat="1" ht="38.25" customHeight="1" thickBot="1" x14ac:dyDescent="0.3">
      <c r="B6" s="194" t="s">
        <v>137</v>
      </c>
      <c r="C6" s="195"/>
      <c r="D6" s="105" t="s">
        <v>23</v>
      </c>
      <c r="E6" s="124">
        <f>SUM(F6:L6)</f>
        <v>49568779</v>
      </c>
      <c r="F6" s="105">
        <v>0</v>
      </c>
      <c r="G6" s="105">
        <v>3380000</v>
      </c>
      <c r="H6" s="105">
        <v>5043251</v>
      </c>
      <c r="I6" s="105">
        <v>8008537</v>
      </c>
      <c r="J6" s="105">
        <v>9949102</v>
      </c>
      <c r="K6" s="105">
        <v>10950543</v>
      </c>
      <c r="L6" s="105">
        <v>12237346</v>
      </c>
      <c r="M6" s="105">
        <v>0</v>
      </c>
      <c r="N6" s="105">
        <v>0</v>
      </c>
      <c r="O6" s="105">
        <v>0</v>
      </c>
      <c r="P6" s="105">
        <v>0</v>
      </c>
      <c r="Q6" s="105" t="s">
        <v>18</v>
      </c>
      <c r="R6" s="25"/>
    </row>
    <row r="7" spans="1:18" ht="53.25" customHeight="1" thickBot="1" x14ac:dyDescent="0.35">
      <c r="A7" s="2"/>
      <c r="B7" s="78" t="s">
        <v>51</v>
      </c>
      <c r="C7" s="78" t="s">
        <v>75</v>
      </c>
      <c r="D7" s="78"/>
      <c r="E7" s="78">
        <f t="shared" ref="E7:E10" si="0">SUM(F7:L7)</f>
        <v>49568779</v>
      </c>
      <c r="F7" s="78">
        <v>0</v>
      </c>
      <c r="G7" s="78">
        <v>3380000</v>
      </c>
      <c r="H7" s="78">
        <v>5043251</v>
      </c>
      <c r="I7" s="78">
        <v>8008537</v>
      </c>
      <c r="J7" s="78">
        <v>9949102</v>
      </c>
      <c r="K7" s="78">
        <v>10950543</v>
      </c>
      <c r="L7" s="78">
        <v>12237346</v>
      </c>
      <c r="M7" s="79">
        <v>0</v>
      </c>
      <c r="N7" s="79">
        <v>0</v>
      </c>
      <c r="O7" s="79">
        <v>0</v>
      </c>
      <c r="P7" s="79">
        <v>0</v>
      </c>
      <c r="Q7" s="71" t="s">
        <v>18</v>
      </c>
      <c r="R7" s="2"/>
    </row>
    <row r="8" spans="1:18" s="21" customFormat="1" ht="24" customHeight="1" thickBot="1" x14ac:dyDescent="0.3">
      <c r="B8" s="194" t="s">
        <v>138</v>
      </c>
      <c r="C8" s="196"/>
      <c r="D8" s="105" t="s">
        <v>23</v>
      </c>
      <c r="E8" s="124">
        <f t="shared" ref="E8" si="1">SUM(F8:L8)</f>
        <v>108431221</v>
      </c>
      <c r="F8" s="105">
        <v>0</v>
      </c>
      <c r="G8" s="105">
        <f t="shared" ref="G8:J8" si="2">G9+G10</f>
        <v>5185000</v>
      </c>
      <c r="H8" s="105">
        <f t="shared" si="2"/>
        <v>17916834</v>
      </c>
      <c r="I8" s="105">
        <f t="shared" si="2"/>
        <v>21405313</v>
      </c>
      <c r="J8" s="105">
        <f t="shared" si="2"/>
        <v>28073449</v>
      </c>
      <c r="K8" s="105">
        <f>K9+K10</f>
        <v>18930312</v>
      </c>
      <c r="L8" s="105">
        <f>L9+L10</f>
        <v>16920313</v>
      </c>
      <c r="M8" s="105">
        <v>0</v>
      </c>
      <c r="N8" s="105">
        <v>0</v>
      </c>
      <c r="O8" s="105">
        <v>0</v>
      </c>
      <c r="P8" s="105">
        <v>0</v>
      </c>
      <c r="Q8" s="105" t="s">
        <v>18</v>
      </c>
      <c r="R8" s="25"/>
    </row>
    <row r="9" spans="1:18" ht="36.75" customHeight="1" thickBot="1" x14ac:dyDescent="0.3">
      <c r="B9" s="78" t="s">
        <v>51</v>
      </c>
      <c r="C9" s="78" t="s">
        <v>76</v>
      </c>
      <c r="D9" s="78"/>
      <c r="E9" s="39">
        <f t="shared" si="0"/>
        <v>100931221</v>
      </c>
      <c r="F9" s="39">
        <v>0</v>
      </c>
      <c r="G9" s="39">
        <v>4810000</v>
      </c>
      <c r="H9" s="39">
        <v>16791834</v>
      </c>
      <c r="I9" s="39">
        <v>19905313</v>
      </c>
      <c r="J9" s="39">
        <v>25823449</v>
      </c>
      <c r="K9" s="39">
        <v>17430312</v>
      </c>
      <c r="L9" s="39">
        <v>16170313</v>
      </c>
      <c r="M9" s="79">
        <v>0</v>
      </c>
      <c r="N9" s="79">
        <v>0</v>
      </c>
      <c r="O9" s="79">
        <v>0</v>
      </c>
      <c r="P9" s="79">
        <v>0</v>
      </c>
      <c r="Q9" s="71" t="s">
        <v>18</v>
      </c>
      <c r="R9" s="197"/>
    </row>
    <row r="10" spans="1:18" ht="35.25" customHeight="1" thickBot="1" x14ac:dyDescent="0.3">
      <c r="B10" s="78" t="s">
        <v>51</v>
      </c>
      <c r="C10" s="78" t="s">
        <v>77</v>
      </c>
      <c r="D10" s="78"/>
      <c r="E10" s="39">
        <f t="shared" si="0"/>
        <v>7500000</v>
      </c>
      <c r="F10" s="39">
        <v>0</v>
      </c>
      <c r="G10" s="39">
        <v>375000</v>
      </c>
      <c r="H10" s="39">
        <v>1125000</v>
      </c>
      <c r="I10" s="39">
        <v>1500000</v>
      </c>
      <c r="J10" s="39">
        <v>2250000</v>
      </c>
      <c r="K10" s="39">
        <v>1500000</v>
      </c>
      <c r="L10" s="39">
        <v>750000</v>
      </c>
      <c r="M10" s="79">
        <v>0</v>
      </c>
      <c r="N10" s="79">
        <v>0</v>
      </c>
      <c r="O10" s="79">
        <v>0</v>
      </c>
      <c r="P10" s="79">
        <v>0</v>
      </c>
      <c r="Q10" s="71" t="s">
        <v>18</v>
      </c>
      <c r="R10" s="197"/>
    </row>
    <row r="11" spans="1:18" ht="24" customHeight="1" thickBot="1" x14ac:dyDescent="0.3">
      <c r="B11" s="194" t="s">
        <v>139</v>
      </c>
      <c r="C11" s="195"/>
      <c r="D11" s="105" t="s">
        <v>23</v>
      </c>
      <c r="E11" s="124">
        <f>SUM(F11:L11)</f>
        <v>23500000</v>
      </c>
      <c r="F11" s="105">
        <v>0</v>
      </c>
      <c r="G11" s="105">
        <f>G12+G13+G14</f>
        <v>1175000</v>
      </c>
      <c r="H11" s="105">
        <f t="shared" ref="H11:L11" si="3">H12+H13+H14</f>
        <v>3525000</v>
      </c>
      <c r="I11" s="105">
        <f t="shared" si="3"/>
        <v>4700000</v>
      </c>
      <c r="J11" s="105">
        <f t="shared" si="3"/>
        <v>7050000</v>
      </c>
      <c r="K11" s="105">
        <f t="shared" si="3"/>
        <v>4700000</v>
      </c>
      <c r="L11" s="105">
        <f t="shared" si="3"/>
        <v>2350000</v>
      </c>
      <c r="M11" s="105">
        <v>0</v>
      </c>
      <c r="N11" s="105">
        <v>0</v>
      </c>
      <c r="O11" s="105">
        <v>0</v>
      </c>
      <c r="P11" s="105">
        <v>0</v>
      </c>
      <c r="Q11" s="105" t="s">
        <v>18</v>
      </c>
      <c r="R11" s="11"/>
    </row>
    <row r="12" spans="1:18" ht="35.25" customHeight="1" thickBot="1" x14ac:dyDescent="0.3">
      <c r="B12" s="78" t="s">
        <v>51</v>
      </c>
      <c r="C12" s="78" t="s">
        <v>78</v>
      </c>
      <c r="D12" s="78"/>
      <c r="E12" s="39">
        <f>SUM(F12:L12)</f>
        <v>20000000</v>
      </c>
      <c r="F12" s="39">
        <v>0</v>
      </c>
      <c r="G12" s="39">
        <v>1000000</v>
      </c>
      <c r="H12" s="39">
        <v>3000000</v>
      </c>
      <c r="I12" s="39">
        <v>4000000</v>
      </c>
      <c r="J12" s="39">
        <v>6000000</v>
      </c>
      <c r="K12" s="39">
        <v>4000000</v>
      </c>
      <c r="L12" s="39">
        <v>2000000</v>
      </c>
      <c r="M12" s="79">
        <v>0</v>
      </c>
      <c r="N12" s="79">
        <v>0</v>
      </c>
      <c r="O12" s="79">
        <v>0</v>
      </c>
      <c r="P12" s="79">
        <v>0</v>
      </c>
      <c r="Q12" s="71" t="s">
        <v>18</v>
      </c>
      <c r="R12" s="11"/>
    </row>
    <row r="13" spans="1:18" ht="37.5" customHeight="1" thickBot="1" x14ac:dyDescent="0.3">
      <c r="B13" s="78" t="s">
        <v>51</v>
      </c>
      <c r="C13" s="78" t="s">
        <v>79</v>
      </c>
      <c r="D13" s="78"/>
      <c r="E13" s="39">
        <f t="shared" ref="E13:E14" si="4">SUM(F13:L13)</f>
        <v>3000000</v>
      </c>
      <c r="F13" s="39">
        <v>0</v>
      </c>
      <c r="G13" s="39">
        <v>150000</v>
      </c>
      <c r="H13" s="39">
        <v>450000</v>
      </c>
      <c r="I13" s="39">
        <v>600000</v>
      </c>
      <c r="J13" s="39">
        <v>900000</v>
      </c>
      <c r="K13" s="39">
        <v>600000</v>
      </c>
      <c r="L13" s="39">
        <v>300000</v>
      </c>
      <c r="M13" s="79">
        <v>0</v>
      </c>
      <c r="N13" s="79">
        <v>0</v>
      </c>
      <c r="O13" s="79">
        <v>0</v>
      </c>
      <c r="P13" s="79">
        <v>0</v>
      </c>
      <c r="Q13" s="71" t="s">
        <v>18</v>
      </c>
      <c r="R13" s="11"/>
    </row>
    <row r="14" spans="1:18" ht="36.75" customHeight="1" thickBot="1" x14ac:dyDescent="0.3">
      <c r="B14" s="78" t="s">
        <v>51</v>
      </c>
      <c r="C14" s="78" t="s">
        <v>163</v>
      </c>
      <c r="D14" s="78"/>
      <c r="E14" s="39">
        <f t="shared" si="4"/>
        <v>500000</v>
      </c>
      <c r="F14" s="39">
        <v>0</v>
      </c>
      <c r="G14" s="39">
        <v>25000</v>
      </c>
      <c r="H14" s="39">
        <v>75000</v>
      </c>
      <c r="I14" s="39">
        <v>100000</v>
      </c>
      <c r="J14" s="39">
        <v>150000</v>
      </c>
      <c r="K14" s="39">
        <v>100000</v>
      </c>
      <c r="L14" s="39">
        <v>50000</v>
      </c>
      <c r="M14" s="79">
        <v>0</v>
      </c>
      <c r="N14" s="79">
        <v>0</v>
      </c>
      <c r="O14" s="79">
        <v>0</v>
      </c>
      <c r="P14" s="79">
        <v>0</v>
      </c>
      <c r="Q14" s="71" t="s">
        <v>18</v>
      </c>
      <c r="R14" s="11"/>
    </row>
  </sheetData>
  <mergeCells count="22">
    <mergeCell ref="B6:C6"/>
    <mergeCell ref="B8:C8"/>
    <mergeCell ref="B11:C11"/>
    <mergeCell ref="R9:R10"/>
    <mergeCell ref="H4:H5"/>
    <mergeCell ref="I4:I5"/>
    <mergeCell ref="J4:J5"/>
    <mergeCell ref="K4:K5"/>
    <mergeCell ref="L4:L5"/>
    <mergeCell ref="M4:N4"/>
    <mergeCell ref="B2:Q2"/>
    <mergeCell ref="E3:E5"/>
    <mergeCell ref="F3:L3"/>
    <mergeCell ref="M3:P3"/>
    <mergeCell ref="Q3:Q5"/>
    <mergeCell ref="B4:B5"/>
    <mergeCell ref="C4:C5"/>
    <mergeCell ref="D4:D5"/>
    <mergeCell ref="F4:F5"/>
    <mergeCell ref="G4:G5"/>
    <mergeCell ref="O4:O5"/>
    <mergeCell ref="P4:P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zoomScale="70" zoomScaleNormal="70" workbookViewId="0">
      <selection activeCell="B14" sqref="B14:Q14"/>
    </sheetView>
  </sheetViews>
  <sheetFormatPr defaultRowHeight="15" x14ac:dyDescent="0.25"/>
  <cols>
    <col min="1" max="1" width="1.140625" customWidth="1"/>
    <col min="2" max="2" width="20.42578125" customWidth="1"/>
    <col min="3" max="3" width="30.7109375" customWidth="1"/>
    <col min="4" max="4" width="24.5703125" customWidth="1"/>
    <col min="5" max="5" width="23.28515625" customWidth="1"/>
    <col min="6" max="6" width="9.85546875" customWidth="1"/>
    <col min="7" max="7" width="21.5703125" customWidth="1"/>
    <col min="8" max="8" width="19.85546875" customWidth="1"/>
    <col min="9" max="9" width="19.28515625" customWidth="1"/>
    <col min="10" max="10" width="24.85546875" customWidth="1"/>
    <col min="11" max="11" width="22.7109375" customWidth="1"/>
    <col min="12" max="12" width="22.5703125" customWidth="1"/>
    <col min="13" max="13" width="23.140625" customWidth="1"/>
    <col min="14" max="14" width="54.140625" customWidth="1"/>
    <col min="15" max="15" width="21.85546875" customWidth="1"/>
    <col min="16" max="16" width="23.140625" customWidth="1"/>
    <col min="17" max="17" width="35.28515625" customWidth="1"/>
    <col min="18" max="18" width="1.5703125" customWidth="1"/>
  </cols>
  <sheetData>
    <row r="1" spans="1:18" ht="6" customHeight="1" thickBot="1" x14ac:dyDescent="0.35">
      <c r="A1" s="2"/>
      <c r="B1" s="2"/>
      <c r="C1" s="2"/>
      <c r="D1" s="2"/>
      <c r="E1" s="2"/>
      <c r="F1" s="2"/>
      <c r="G1" s="2"/>
      <c r="H1" s="2"/>
      <c r="I1" s="2"/>
      <c r="J1" s="2"/>
      <c r="K1" s="2"/>
      <c r="L1" s="2"/>
      <c r="M1" s="2"/>
      <c r="N1" s="2"/>
      <c r="O1" s="2"/>
      <c r="P1" s="2"/>
      <c r="Q1" s="2"/>
      <c r="R1" s="2"/>
    </row>
    <row r="2" spans="1:18" ht="31.5" customHeight="1" thickBot="1" x14ac:dyDescent="0.35">
      <c r="A2" s="2"/>
      <c r="B2" s="151" t="s">
        <v>12</v>
      </c>
      <c r="C2" s="152"/>
      <c r="D2" s="152"/>
      <c r="E2" s="152"/>
      <c r="F2" s="152"/>
      <c r="G2" s="152"/>
      <c r="H2" s="152"/>
      <c r="I2" s="152"/>
      <c r="J2" s="152"/>
      <c r="K2" s="152"/>
      <c r="L2" s="152"/>
      <c r="M2" s="152"/>
      <c r="N2" s="152"/>
      <c r="O2" s="152"/>
      <c r="P2" s="152"/>
      <c r="Q2" s="153"/>
      <c r="R2" s="2"/>
    </row>
    <row r="3" spans="1:18" s="1" customFormat="1" ht="81.75" customHeight="1" thickBot="1" x14ac:dyDescent="0.35">
      <c r="A3" s="6"/>
      <c r="B3" s="8" t="s">
        <v>4</v>
      </c>
      <c r="C3" s="8" t="s">
        <v>5</v>
      </c>
      <c r="D3" s="8" t="s">
        <v>0</v>
      </c>
      <c r="E3" s="171" t="s">
        <v>3</v>
      </c>
      <c r="F3" s="154" t="s">
        <v>8</v>
      </c>
      <c r="G3" s="154"/>
      <c r="H3" s="154"/>
      <c r="I3" s="154"/>
      <c r="J3" s="154"/>
      <c r="K3" s="154"/>
      <c r="L3" s="155"/>
      <c r="M3" s="156" t="s">
        <v>6</v>
      </c>
      <c r="N3" s="157"/>
      <c r="O3" s="157"/>
      <c r="P3" s="158"/>
      <c r="Q3" s="164" t="s">
        <v>7</v>
      </c>
      <c r="R3" s="3"/>
    </row>
    <row r="4" spans="1:18" ht="27.75" customHeight="1" x14ac:dyDescent="0.3">
      <c r="A4" s="7"/>
      <c r="B4" s="170"/>
      <c r="C4" s="170"/>
      <c r="D4" s="170"/>
      <c r="E4" s="172"/>
      <c r="F4" s="174">
        <v>2020</v>
      </c>
      <c r="G4" s="160">
        <v>2021</v>
      </c>
      <c r="H4" s="160">
        <v>2022</v>
      </c>
      <c r="I4" s="160">
        <v>2023</v>
      </c>
      <c r="J4" s="160">
        <v>2024</v>
      </c>
      <c r="K4" s="160">
        <v>2025</v>
      </c>
      <c r="L4" s="160">
        <v>2026</v>
      </c>
      <c r="M4" s="159" t="s">
        <v>1</v>
      </c>
      <c r="N4" s="159"/>
      <c r="O4" s="162" t="s">
        <v>9</v>
      </c>
      <c r="P4" s="162" t="s">
        <v>10</v>
      </c>
      <c r="Q4" s="165"/>
      <c r="R4" s="2"/>
    </row>
    <row r="5" spans="1:18" ht="77.25" customHeight="1" thickBot="1" x14ac:dyDescent="0.35">
      <c r="A5" s="7"/>
      <c r="B5" s="170"/>
      <c r="C5" s="170"/>
      <c r="D5" s="170"/>
      <c r="E5" s="172"/>
      <c r="F5" s="193"/>
      <c r="G5" s="189"/>
      <c r="H5" s="189"/>
      <c r="I5" s="189"/>
      <c r="J5" s="189"/>
      <c r="K5" s="189"/>
      <c r="L5" s="189"/>
      <c r="M5" s="31" t="s">
        <v>11</v>
      </c>
      <c r="N5" s="30" t="s">
        <v>2</v>
      </c>
      <c r="O5" s="170"/>
      <c r="P5" s="170"/>
      <c r="Q5" s="165"/>
      <c r="R5" s="2"/>
    </row>
    <row r="6" spans="1:18" s="34" customFormat="1" ht="21" customHeight="1" thickBot="1" x14ac:dyDescent="0.3">
      <c r="A6" s="32"/>
      <c r="B6" s="194" t="s">
        <v>142</v>
      </c>
      <c r="C6" s="196"/>
      <c r="D6" s="196"/>
      <c r="E6" s="196"/>
      <c r="F6" s="196"/>
      <c r="G6" s="196"/>
      <c r="H6" s="196"/>
      <c r="I6" s="196"/>
      <c r="J6" s="196"/>
      <c r="K6" s="196"/>
      <c r="L6" s="196"/>
      <c r="M6" s="196"/>
      <c r="N6" s="196"/>
      <c r="O6" s="196"/>
      <c r="P6" s="196"/>
      <c r="Q6" s="195"/>
      <c r="R6" s="33"/>
    </row>
    <row r="7" spans="1:18" s="34" customFormat="1" ht="21" thickBot="1" x14ac:dyDescent="0.3">
      <c r="A7" s="32"/>
      <c r="B7" s="65" t="s">
        <v>143</v>
      </c>
      <c r="C7" s="80"/>
      <c r="D7" s="80"/>
      <c r="E7" s="123">
        <f>SUM(E8:E9)</f>
        <v>82500000</v>
      </c>
      <c r="F7" s="80"/>
      <c r="G7" s="80"/>
      <c r="H7" s="80"/>
      <c r="I7" s="80"/>
      <c r="J7" s="80"/>
      <c r="K7" s="80"/>
      <c r="L7" s="80"/>
      <c r="M7" s="80"/>
      <c r="N7" s="80"/>
      <c r="O7" s="80"/>
      <c r="P7" s="80"/>
      <c r="Q7" s="81"/>
      <c r="R7" s="33"/>
    </row>
    <row r="8" spans="1:18" ht="54.75" customHeight="1" thickBot="1" x14ac:dyDescent="0.35">
      <c r="A8" s="15"/>
      <c r="B8" s="78" t="s">
        <v>60</v>
      </c>
      <c r="C8" s="82" t="s">
        <v>106</v>
      </c>
      <c r="D8" s="78" t="s">
        <v>13</v>
      </c>
      <c r="E8" s="83">
        <v>4977000</v>
      </c>
      <c r="F8" s="84">
        <v>0</v>
      </c>
      <c r="G8" s="85">
        <v>207000</v>
      </c>
      <c r="H8" s="85">
        <v>714000</v>
      </c>
      <c r="I8" s="83">
        <v>914000</v>
      </c>
      <c r="J8" s="83">
        <v>1314000</v>
      </c>
      <c r="K8" s="83">
        <v>914000</v>
      </c>
      <c r="L8" s="83">
        <v>914000</v>
      </c>
      <c r="M8" s="83">
        <v>5950000</v>
      </c>
      <c r="N8" s="82" t="s">
        <v>14</v>
      </c>
      <c r="O8" s="86">
        <f>7000000-M8</f>
        <v>1050000</v>
      </c>
      <c r="P8" s="87" t="s">
        <v>18</v>
      </c>
      <c r="Q8" s="87"/>
      <c r="R8" s="2"/>
    </row>
    <row r="9" spans="1:18" ht="54" customHeight="1" thickBot="1" x14ac:dyDescent="0.35">
      <c r="A9" s="12"/>
      <c r="B9" s="78" t="s">
        <v>60</v>
      </c>
      <c r="C9" s="78" t="s">
        <v>107</v>
      </c>
      <c r="D9" s="78" t="s">
        <v>15</v>
      </c>
      <c r="E9" s="83">
        <v>77523000</v>
      </c>
      <c r="F9" s="84">
        <v>0</v>
      </c>
      <c r="G9" s="85">
        <v>0</v>
      </c>
      <c r="H9" s="85">
        <v>0</v>
      </c>
      <c r="I9" s="83">
        <v>8656050</v>
      </c>
      <c r="J9" s="83">
        <v>19380750</v>
      </c>
      <c r="K9" s="83">
        <v>22955650</v>
      </c>
      <c r="L9" s="83">
        <v>26530550</v>
      </c>
      <c r="M9" s="83">
        <v>35496000</v>
      </c>
      <c r="N9" s="78" t="s">
        <v>14</v>
      </c>
      <c r="O9" s="86">
        <f>41760000-M9</f>
        <v>6264000</v>
      </c>
      <c r="P9" s="88" t="s">
        <v>18</v>
      </c>
      <c r="Q9" s="88"/>
      <c r="R9" s="2"/>
    </row>
    <row r="10" spans="1:18" s="34" customFormat="1" ht="21" thickBot="1" x14ac:dyDescent="0.3">
      <c r="A10" s="35"/>
      <c r="B10" s="194" t="s">
        <v>144</v>
      </c>
      <c r="C10" s="196"/>
      <c r="D10" s="196"/>
      <c r="E10" s="196"/>
      <c r="F10" s="196"/>
      <c r="G10" s="196"/>
      <c r="H10" s="196"/>
      <c r="I10" s="196"/>
      <c r="J10" s="196"/>
      <c r="K10" s="196"/>
      <c r="L10" s="196"/>
      <c r="M10" s="195"/>
      <c r="N10" s="66"/>
      <c r="O10" s="66"/>
      <c r="P10" s="66"/>
      <c r="Q10" s="67"/>
      <c r="R10" s="33"/>
    </row>
    <row r="11" spans="1:18" s="34" customFormat="1" ht="21" thickBot="1" x14ac:dyDescent="0.3">
      <c r="A11" s="35"/>
      <c r="B11" s="120" t="s">
        <v>145</v>
      </c>
      <c r="C11" s="121"/>
      <c r="D11" s="121"/>
      <c r="E11" s="121">
        <f>SUM(E12)</f>
        <v>82500000</v>
      </c>
      <c r="F11" s="121"/>
      <c r="G11" s="121"/>
      <c r="H11" s="121"/>
      <c r="I11" s="121"/>
      <c r="J11" s="121"/>
      <c r="K11" s="121"/>
      <c r="L11" s="121"/>
      <c r="M11" s="122"/>
      <c r="N11" s="66"/>
      <c r="O11" s="66"/>
      <c r="P11" s="66"/>
      <c r="Q11" s="67"/>
      <c r="R11" s="33"/>
    </row>
    <row r="12" spans="1:18" ht="106.5" customHeight="1" thickBot="1" x14ac:dyDescent="0.35">
      <c r="A12" s="12"/>
      <c r="B12" s="89" t="s">
        <v>61</v>
      </c>
      <c r="C12" s="90" t="s">
        <v>141</v>
      </c>
      <c r="D12" s="90" t="s">
        <v>24</v>
      </c>
      <c r="E12" s="91">
        <v>82500000</v>
      </c>
      <c r="F12" s="84">
        <v>0</v>
      </c>
      <c r="G12" s="92">
        <v>0</v>
      </c>
      <c r="H12" s="92">
        <v>0</v>
      </c>
      <c r="I12" s="93">
        <v>5775000.0000000009</v>
      </c>
      <c r="J12" s="93">
        <v>18975000</v>
      </c>
      <c r="K12" s="93">
        <v>33000000</v>
      </c>
      <c r="L12" s="94">
        <v>24750000</v>
      </c>
      <c r="M12" s="86">
        <v>270294453</v>
      </c>
      <c r="N12" s="95" t="s">
        <v>140</v>
      </c>
      <c r="O12" s="86">
        <v>41641885</v>
      </c>
      <c r="P12" s="87" t="s">
        <v>18</v>
      </c>
      <c r="Q12" s="96"/>
      <c r="R12" s="2"/>
    </row>
    <row r="13" spans="1:18" ht="20.25" x14ac:dyDescent="0.3">
      <c r="B13" s="2"/>
      <c r="C13" s="2"/>
      <c r="D13" s="2"/>
      <c r="E13" s="107"/>
      <c r="F13" s="2"/>
      <c r="G13" s="2"/>
      <c r="H13" s="2"/>
      <c r="I13" s="2"/>
      <c r="J13" s="2"/>
      <c r="K13" s="2"/>
      <c r="L13" s="2"/>
      <c r="M13" s="2"/>
      <c r="N13" s="2"/>
      <c r="O13" s="2"/>
      <c r="P13" s="2"/>
      <c r="Q13" s="4"/>
    </row>
    <row r="14" spans="1:18" x14ac:dyDescent="0.25">
      <c r="B14" s="167"/>
      <c r="C14" s="167"/>
      <c r="D14" s="167"/>
      <c r="E14" s="167"/>
      <c r="F14" s="167"/>
      <c r="G14" s="167"/>
      <c r="H14" s="167"/>
      <c r="I14" s="167"/>
      <c r="J14" s="167"/>
      <c r="K14" s="167"/>
      <c r="L14" s="167"/>
      <c r="M14" s="167"/>
      <c r="N14" s="167"/>
      <c r="O14" s="167"/>
      <c r="P14" s="167"/>
      <c r="Q14" s="167"/>
      <c r="R14" s="197"/>
    </row>
    <row r="15" spans="1:18" x14ac:dyDescent="0.25">
      <c r="B15" s="167"/>
      <c r="C15" s="167"/>
      <c r="D15" s="167"/>
      <c r="E15" s="167"/>
      <c r="F15" s="167"/>
      <c r="G15" s="167"/>
      <c r="H15" s="167"/>
      <c r="I15" s="167"/>
      <c r="J15" s="167"/>
      <c r="K15" s="167"/>
      <c r="L15" s="167"/>
      <c r="M15" s="167"/>
      <c r="N15" s="167"/>
      <c r="O15" s="167"/>
      <c r="P15" s="167"/>
      <c r="Q15" s="167"/>
      <c r="R15" s="197"/>
    </row>
    <row r="16" spans="1:18" x14ac:dyDescent="0.25">
      <c r="B16" s="198"/>
      <c r="C16" s="167"/>
      <c r="D16" s="167"/>
      <c r="E16" s="167"/>
      <c r="F16" s="167"/>
      <c r="G16" s="167"/>
      <c r="H16" s="167"/>
      <c r="I16" s="167"/>
      <c r="J16" s="167"/>
      <c r="K16" s="167"/>
      <c r="L16" s="167"/>
      <c r="M16" s="167"/>
      <c r="N16" s="167"/>
      <c r="O16" s="167"/>
      <c r="P16" s="167"/>
      <c r="Q16" s="167"/>
      <c r="R16" s="11"/>
    </row>
    <row r="17" spans="2:18" x14ac:dyDescent="0.25">
      <c r="B17" s="199"/>
      <c r="C17" s="167"/>
      <c r="D17" s="167"/>
      <c r="E17" s="167"/>
      <c r="F17" s="167"/>
      <c r="G17" s="167"/>
      <c r="H17" s="167"/>
      <c r="I17" s="167"/>
      <c r="J17" s="167"/>
      <c r="K17" s="167"/>
      <c r="L17" s="167"/>
      <c r="M17" s="167"/>
      <c r="N17" s="167"/>
      <c r="O17" s="167"/>
      <c r="P17" s="167"/>
      <c r="Q17" s="167"/>
      <c r="R17" s="11"/>
    </row>
    <row r="18" spans="2:18" x14ac:dyDescent="0.25">
      <c r="B18" s="167"/>
      <c r="C18" s="167"/>
      <c r="D18" s="167"/>
      <c r="E18" s="167"/>
      <c r="F18" s="167"/>
      <c r="G18" s="167"/>
      <c r="H18" s="167"/>
      <c r="I18" s="167"/>
      <c r="J18" s="167"/>
      <c r="K18" s="167"/>
      <c r="L18" s="167"/>
      <c r="M18" s="167"/>
      <c r="N18" s="167"/>
      <c r="O18" s="167"/>
      <c r="P18" s="167"/>
      <c r="Q18" s="167"/>
      <c r="R18" s="11"/>
    </row>
    <row r="19" spans="2:18" x14ac:dyDescent="0.25">
      <c r="B19" s="167"/>
      <c r="C19" s="167"/>
      <c r="D19" s="167"/>
      <c r="E19" s="167"/>
      <c r="F19" s="167"/>
      <c r="G19" s="167"/>
      <c r="H19" s="167"/>
      <c r="I19" s="167"/>
      <c r="J19" s="167"/>
      <c r="K19" s="167"/>
      <c r="L19" s="167"/>
      <c r="M19" s="167"/>
      <c r="N19" s="167"/>
      <c r="O19" s="167"/>
      <c r="P19" s="167"/>
      <c r="Q19" s="167"/>
      <c r="R19" s="11"/>
    </row>
    <row r="20" spans="2:18" x14ac:dyDescent="0.25">
      <c r="B20" s="167"/>
      <c r="C20" s="167"/>
      <c r="D20" s="167"/>
      <c r="E20" s="167"/>
      <c r="F20" s="167"/>
      <c r="G20" s="167"/>
      <c r="H20" s="167"/>
      <c r="I20" s="167"/>
      <c r="J20" s="167"/>
      <c r="K20" s="167"/>
      <c r="L20" s="167"/>
      <c r="M20" s="167"/>
      <c r="N20" s="167"/>
      <c r="O20" s="167"/>
      <c r="P20" s="167"/>
      <c r="Q20" s="167"/>
      <c r="R20" s="11"/>
    </row>
  </sheetData>
  <mergeCells count="28">
    <mergeCell ref="B17:Q17"/>
    <mergeCell ref="B18:Q18"/>
    <mergeCell ref="B19:Q19"/>
    <mergeCell ref="B20:Q20"/>
    <mergeCell ref="O4:O5"/>
    <mergeCell ref="P4:P5"/>
    <mergeCell ref="B14:Q14"/>
    <mergeCell ref="B6:Q6"/>
    <mergeCell ref="B10:M10"/>
    <mergeCell ref="R14:R15"/>
    <mergeCell ref="B15:Q15"/>
    <mergeCell ref="B16:Q16"/>
    <mergeCell ref="H4:H5"/>
    <mergeCell ref="I4:I5"/>
    <mergeCell ref="J4:J5"/>
    <mergeCell ref="K4:K5"/>
    <mergeCell ref="L4:L5"/>
    <mergeCell ref="M4:N4"/>
    <mergeCell ref="B2:Q2"/>
    <mergeCell ref="E3:E5"/>
    <mergeCell ref="F3:L3"/>
    <mergeCell ref="M3:P3"/>
    <mergeCell ref="Q3:Q5"/>
    <mergeCell ref="B4:B5"/>
    <mergeCell ref="C4:C5"/>
    <mergeCell ref="D4:D5"/>
    <mergeCell ref="F4:F5"/>
    <mergeCell ref="G4:G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tabSelected="1" zoomScale="70" zoomScaleNormal="70" workbookViewId="0">
      <selection activeCell="E21" sqref="E21"/>
    </sheetView>
  </sheetViews>
  <sheetFormatPr defaultRowHeight="15" x14ac:dyDescent="0.25"/>
  <cols>
    <col min="1" max="1" width="1.140625" customWidth="1"/>
    <col min="2" max="2" width="20.42578125" customWidth="1"/>
    <col min="3" max="3" width="62.5703125" customWidth="1"/>
    <col min="4" max="4" width="24.5703125" customWidth="1"/>
    <col min="5" max="5" width="23.28515625" customWidth="1"/>
    <col min="8" max="8" width="12.42578125" customWidth="1"/>
    <col min="9" max="9" width="14.28515625" customWidth="1"/>
    <col min="10" max="10" width="12.85546875" customWidth="1"/>
    <col min="11" max="11" width="14" customWidth="1"/>
    <col min="12" max="12" width="12.28515625" customWidth="1"/>
    <col min="13" max="13" width="23.140625" customWidth="1"/>
    <col min="14" max="14" width="31.5703125" customWidth="1"/>
    <col min="15" max="15" width="17.28515625" customWidth="1"/>
    <col min="16" max="16" width="23.140625" customWidth="1"/>
    <col min="17" max="17" width="35.28515625" customWidth="1"/>
  </cols>
  <sheetData>
    <row r="1" spans="1:17" ht="6" customHeight="1" thickBot="1" x14ac:dyDescent="0.35">
      <c r="A1" s="2"/>
      <c r="B1" s="2"/>
      <c r="C1" s="2"/>
      <c r="D1" s="2"/>
      <c r="E1" s="2"/>
      <c r="F1" s="2"/>
      <c r="G1" s="2"/>
      <c r="H1" s="2"/>
      <c r="I1" s="2"/>
      <c r="J1" s="2"/>
      <c r="K1" s="2"/>
      <c r="L1" s="2"/>
      <c r="M1" s="2"/>
      <c r="N1" s="2"/>
      <c r="O1" s="2"/>
      <c r="P1" s="2"/>
      <c r="Q1" s="2"/>
    </row>
    <row r="2" spans="1:17" ht="31.5" customHeight="1" thickBot="1" x14ac:dyDescent="0.35">
      <c r="A2" s="2"/>
      <c r="B2" s="151" t="s">
        <v>12</v>
      </c>
      <c r="C2" s="152"/>
      <c r="D2" s="152"/>
      <c r="E2" s="152"/>
      <c r="F2" s="152"/>
      <c r="G2" s="152"/>
      <c r="H2" s="152"/>
      <c r="I2" s="152"/>
      <c r="J2" s="152"/>
      <c r="K2" s="152"/>
      <c r="L2" s="152"/>
      <c r="M2" s="152"/>
      <c r="N2" s="152"/>
      <c r="O2" s="152"/>
      <c r="P2" s="152"/>
      <c r="Q2" s="153"/>
    </row>
    <row r="3" spans="1:17" s="1" customFormat="1" ht="81.75" customHeight="1" thickBot="1" x14ac:dyDescent="0.35">
      <c r="A3" s="6"/>
      <c r="B3" s="8" t="s">
        <v>4</v>
      </c>
      <c r="C3" s="8" t="s">
        <v>5</v>
      </c>
      <c r="D3" s="8" t="s">
        <v>0</v>
      </c>
      <c r="E3" s="171" t="s">
        <v>3</v>
      </c>
      <c r="F3" s="154" t="s">
        <v>8</v>
      </c>
      <c r="G3" s="154"/>
      <c r="H3" s="154"/>
      <c r="I3" s="154"/>
      <c r="J3" s="154"/>
      <c r="K3" s="154"/>
      <c r="L3" s="155"/>
      <c r="M3" s="156" t="s">
        <v>6</v>
      </c>
      <c r="N3" s="157"/>
      <c r="O3" s="157"/>
      <c r="P3" s="158"/>
      <c r="Q3" s="164" t="s">
        <v>7</v>
      </c>
    </row>
    <row r="4" spans="1:17" ht="27.75" customHeight="1" x14ac:dyDescent="0.3">
      <c r="A4" s="7"/>
      <c r="B4" s="170"/>
      <c r="C4" s="170"/>
      <c r="D4" s="170"/>
      <c r="E4" s="172"/>
      <c r="F4" s="174">
        <v>2020</v>
      </c>
      <c r="G4" s="160">
        <v>2021</v>
      </c>
      <c r="H4" s="160">
        <v>2022</v>
      </c>
      <c r="I4" s="160">
        <v>2023</v>
      </c>
      <c r="J4" s="160">
        <v>2024</v>
      </c>
      <c r="K4" s="160">
        <v>2025</v>
      </c>
      <c r="L4" s="160">
        <v>2026</v>
      </c>
      <c r="M4" s="159" t="s">
        <v>1</v>
      </c>
      <c r="N4" s="159"/>
      <c r="O4" s="162" t="s">
        <v>9</v>
      </c>
      <c r="P4" s="162" t="s">
        <v>10</v>
      </c>
      <c r="Q4" s="165"/>
    </row>
    <row r="5" spans="1:17" ht="77.25" customHeight="1" thickBot="1" x14ac:dyDescent="0.35">
      <c r="A5" s="7"/>
      <c r="B5" s="163"/>
      <c r="C5" s="163"/>
      <c r="D5" s="163"/>
      <c r="E5" s="172"/>
      <c r="F5" s="175"/>
      <c r="G5" s="161"/>
      <c r="H5" s="161"/>
      <c r="I5" s="161"/>
      <c r="J5" s="161"/>
      <c r="K5" s="161"/>
      <c r="L5" s="161"/>
      <c r="M5" s="9" t="s">
        <v>11</v>
      </c>
      <c r="N5" s="10" t="s">
        <v>2</v>
      </c>
      <c r="O5" s="163"/>
      <c r="P5" s="163"/>
      <c r="Q5" s="166"/>
    </row>
    <row r="6" spans="1:17" ht="24" customHeight="1" thickBot="1" x14ac:dyDescent="0.35">
      <c r="A6" s="2"/>
      <c r="B6" s="205" t="s">
        <v>164</v>
      </c>
      <c r="C6" s="206"/>
      <c r="D6" s="206"/>
      <c r="E6" s="113">
        <f>SUM(E7:E10)</f>
        <v>17285000</v>
      </c>
      <c r="F6" s="110"/>
      <c r="G6" s="110"/>
      <c r="H6" s="110"/>
      <c r="I6" s="110"/>
      <c r="J6" s="110"/>
      <c r="K6" s="110"/>
      <c r="L6" s="110"/>
      <c r="M6" s="110"/>
      <c r="N6" s="110"/>
      <c r="O6" s="110"/>
      <c r="P6" s="110"/>
      <c r="Q6" s="111"/>
    </row>
    <row r="7" spans="1:17" ht="30.75" customHeight="1" thickBot="1" x14ac:dyDescent="0.3">
      <c r="B7" s="103" t="s">
        <v>68</v>
      </c>
      <c r="C7" s="97" t="s">
        <v>151</v>
      </c>
      <c r="D7" s="97" t="s">
        <v>23</v>
      </c>
      <c r="E7" s="97">
        <v>3000000</v>
      </c>
      <c r="F7" s="97"/>
      <c r="G7" s="97"/>
      <c r="H7" s="97"/>
      <c r="I7" s="97">
        <v>1000000</v>
      </c>
      <c r="J7" s="97">
        <v>2000000</v>
      </c>
      <c r="K7" s="97"/>
      <c r="L7" s="97"/>
      <c r="M7" s="97">
        <v>0</v>
      </c>
      <c r="N7" s="97" t="s">
        <v>18</v>
      </c>
      <c r="O7" s="97">
        <v>0</v>
      </c>
      <c r="P7" s="97">
        <v>0</v>
      </c>
      <c r="Q7" s="97"/>
    </row>
    <row r="8" spans="1:17" ht="28.5" customHeight="1" thickBot="1" x14ac:dyDescent="0.3">
      <c r="B8" s="104"/>
      <c r="C8" s="97" t="s">
        <v>150</v>
      </c>
      <c r="D8" s="97" t="s">
        <v>42</v>
      </c>
      <c r="E8" s="97">
        <f t="shared" ref="E8:E10" si="0">SUM(F8:L8)</f>
        <v>135000</v>
      </c>
      <c r="F8" s="97"/>
      <c r="G8" s="97"/>
      <c r="H8" s="97">
        <v>135000</v>
      </c>
      <c r="I8" s="97"/>
      <c r="J8" s="97"/>
      <c r="K8" s="97"/>
      <c r="L8" s="97"/>
      <c r="M8" s="97">
        <v>0</v>
      </c>
      <c r="N8" s="97" t="s">
        <v>18</v>
      </c>
      <c r="O8" s="97">
        <v>0</v>
      </c>
      <c r="P8" s="97">
        <v>0</v>
      </c>
      <c r="Q8" s="97"/>
    </row>
    <row r="9" spans="1:17" s="21" customFormat="1" ht="28.5" customHeight="1" thickBot="1" x14ac:dyDescent="0.3">
      <c r="B9" s="104"/>
      <c r="C9" s="97" t="s">
        <v>149</v>
      </c>
      <c r="D9" s="97" t="s">
        <v>23</v>
      </c>
      <c r="E9" s="109">
        <v>13250000</v>
      </c>
      <c r="F9" s="109"/>
      <c r="G9" s="109">
        <v>40000</v>
      </c>
      <c r="H9" s="109">
        <v>140000</v>
      </c>
      <c r="I9" s="109">
        <v>580000</v>
      </c>
      <c r="J9" s="109">
        <v>2830000</v>
      </c>
      <c r="K9" s="109">
        <v>6780000</v>
      </c>
      <c r="L9" s="109">
        <f>E9-G9-H9-I9-J9-K9</f>
        <v>2880000</v>
      </c>
      <c r="M9" s="97">
        <v>0</v>
      </c>
      <c r="N9" s="97" t="s">
        <v>18</v>
      </c>
      <c r="O9" s="97">
        <v>0</v>
      </c>
      <c r="P9" s="97">
        <v>0</v>
      </c>
      <c r="Q9" s="97"/>
    </row>
    <row r="10" spans="1:17" ht="40.5" customHeight="1" thickBot="1" x14ac:dyDescent="0.3">
      <c r="B10" s="104"/>
      <c r="C10" s="70" t="s">
        <v>148</v>
      </c>
      <c r="D10" s="70" t="s">
        <v>23</v>
      </c>
      <c r="E10" s="70">
        <f t="shared" si="0"/>
        <v>900000</v>
      </c>
      <c r="F10" s="70"/>
      <c r="G10" s="70"/>
      <c r="H10" s="70"/>
      <c r="I10" s="70">
        <v>900000</v>
      </c>
      <c r="J10" s="70"/>
      <c r="K10" s="70"/>
      <c r="L10" s="70"/>
      <c r="M10" s="70">
        <v>0</v>
      </c>
      <c r="N10" s="109" t="s">
        <v>18</v>
      </c>
      <c r="O10" s="70">
        <v>0</v>
      </c>
      <c r="P10" s="70">
        <v>0</v>
      </c>
      <c r="Q10" s="70"/>
    </row>
    <row r="11" spans="1:17" ht="24" customHeight="1" thickBot="1" x14ac:dyDescent="0.3">
      <c r="B11" s="205" t="s">
        <v>146</v>
      </c>
      <c r="C11" s="206"/>
      <c r="D11" s="207"/>
      <c r="E11" s="112">
        <f>E12+E13+E14+E15</f>
        <v>12415000.396039601</v>
      </c>
      <c r="F11" s="110"/>
      <c r="G11" s="210"/>
      <c r="H11" s="210"/>
      <c r="I11" s="210"/>
      <c r="J11" s="210"/>
      <c r="K11" s="110"/>
      <c r="L11" s="110"/>
      <c r="M11" s="110"/>
      <c r="N11" s="110"/>
      <c r="O11" s="110"/>
      <c r="P11" s="110"/>
      <c r="Q11" s="111"/>
    </row>
    <row r="12" spans="1:17" ht="41.25" customHeight="1" thickBot="1" x14ac:dyDescent="0.3">
      <c r="B12" s="97" t="s">
        <v>50</v>
      </c>
      <c r="C12" s="109" t="s">
        <v>99</v>
      </c>
      <c r="D12" s="97" t="s">
        <v>40</v>
      </c>
      <c r="E12" s="97">
        <f>SUM(F12:L12)</f>
        <v>1474010</v>
      </c>
      <c r="F12" s="209"/>
      <c r="G12" s="211">
        <v>82400</v>
      </c>
      <c r="H12" s="212">
        <v>405300</v>
      </c>
      <c r="I12" s="212">
        <v>443800</v>
      </c>
      <c r="J12" s="213">
        <v>542510</v>
      </c>
      <c r="K12" s="102">
        <v>0</v>
      </c>
      <c r="L12" s="150">
        <v>0</v>
      </c>
      <c r="M12" s="97" t="s">
        <v>18</v>
      </c>
      <c r="N12" s="97" t="s">
        <v>18</v>
      </c>
      <c r="O12" s="203">
        <v>25385813</v>
      </c>
      <c r="P12" s="98" t="s">
        <v>49</v>
      </c>
      <c r="Q12" s="97"/>
    </row>
    <row r="13" spans="1:17" ht="52.5" customHeight="1" thickBot="1" x14ac:dyDescent="0.3">
      <c r="B13" s="97" t="s">
        <v>50</v>
      </c>
      <c r="C13" s="109" t="s">
        <v>98</v>
      </c>
      <c r="D13" s="97" t="s">
        <v>46</v>
      </c>
      <c r="E13" s="97">
        <f>F13+G13+H13+I13+J13+K13+L13</f>
        <v>1050000</v>
      </c>
      <c r="F13" s="150">
        <v>0</v>
      </c>
      <c r="G13" s="208">
        <v>50000</v>
      </c>
      <c r="H13" s="208">
        <v>500000</v>
      </c>
      <c r="I13" s="208">
        <v>500000</v>
      </c>
      <c r="J13" s="150">
        <v>0</v>
      </c>
      <c r="K13" s="150">
        <v>0</v>
      </c>
      <c r="L13" s="150">
        <v>0</v>
      </c>
      <c r="M13" s="97" t="s">
        <v>18</v>
      </c>
      <c r="N13" s="97" t="s">
        <v>47</v>
      </c>
      <c r="O13" s="204"/>
      <c r="P13" s="98" t="s">
        <v>48</v>
      </c>
      <c r="Q13" s="99"/>
    </row>
    <row r="14" spans="1:17" ht="27.75" customHeight="1" thickBot="1" x14ac:dyDescent="0.3">
      <c r="B14" s="97" t="s">
        <v>69</v>
      </c>
      <c r="C14" s="109" t="s">
        <v>96</v>
      </c>
      <c r="D14" s="97" t="s">
        <v>37</v>
      </c>
      <c r="E14" s="97">
        <v>7572030</v>
      </c>
      <c r="F14" s="97">
        <v>0</v>
      </c>
      <c r="G14" s="97">
        <v>0</v>
      </c>
      <c r="H14" s="97">
        <v>1858847</v>
      </c>
      <c r="I14" s="97">
        <v>2596827</v>
      </c>
      <c r="J14" s="97">
        <v>1364367</v>
      </c>
      <c r="K14" s="97">
        <v>1364367</v>
      </c>
      <c r="L14" s="97">
        <f>E14-H14-I14-J14-K14</f>
        <v>387622</v>
      </c>
      <c r="M14" s="97"/>
      <c r="N14" s="97"/>
      <c r="O14" s="97"/>
      <c r="P14" s="97"/>
      <c r="Q14" s="97" t="s">
        <v>18</v>
      </c>
    </row>
    <row r="15" spans="1:17" ht="46.5" customHeight="1" thickBot="1" x14ac:dyDescent="0.3">
      <c r="B15" s="97" t="s">
        <v>70</v>
      </c>
      <c r="C15" s="109" t="s">
        <v>152</v>
      </c>
      <c r="D15" s="97" t="s">
        <v>23</v>
      </c>
      <c r="E15" s="116">
        <v>2318960.3960396014</v>
      </c>
      <c r="F15" s="109"/>
      <c r="G15" s="117">
        <v>0</v>
      </c>
      <c r="H15" s="118">
        <v>538798.4</v>
      </c>
      <c r="I15" s="117">
        <v>455998.4</v>
      </c>
      <c r="J15" s="118">
        <v>448998.40000000002</v>
      </c>
      <c r="K15" s="117">
        <v>446998.4</v>
      </c>
      <c r="L15" s="119">
        <f>E15-H15-I15-J15-K15</f>
        <v>428166.79603960156</v>
      </c>
      <c r="M15" s="100" t="s">
        <v>18</v>
      </c>
      <c r="N15" s="97" t="s">
        <v>43</v>
      </c>
      <c r="O15" s="101" t="s">
        <v>18</v>
      </c>
      <c r="P15" s="101" t="s">
        <v>18</v>
      </c>
      <c r="Q15" s="102" t="s">
        <v>44</v>
      </c>
    </row>
    <row r="16" spans="1:17" ht="24.75" customHeight="1" thickBot="1" x14ac:dyDescent="0.3">
      <c r="B16" s="205" t="s">
        <v>165</v>
      </c>
      <c r="C16" s="206"/>
      <c r="D16" s="206"/>
      <c r="E16" s="110">
        <f>E17+E18+E19</f>
        <v>3300000</v>
      </c>
      <c r="F16" s="110"/>
      <c r="G16" s="110"/>
      <c r="H16" s="110"/>
      <c r="I16" s="110"/>
      <c r="J16" s="110"/>
      <c r="K16" s="110"/>
      <c r="L16" s="110"/>
      <c r="M16" s="110"/>
      <c r="N16" s="110"/>
      <c r="O16" s="110"/>
      <c r="P16" s="110"/>
      <c r="Q16" s="111"/>
    </row>
    <row r="17" spans="2:17" ht="43.5" customHeight="1" thickBot="1" x14ac:dyDescent="0.3">
      <c r="B17" s="200" t="s">
        <v>54</v>
      </c>
      <c r="C17" s="97" t="s">
        <v>97</v>
      </c>
      <c r="D17" s="97" t="s">
        <v>40</v>
      </c>
      <c r="E17" s="97">
        <v>600000</v>
      </c>
      <c r="F17" s="97">
        <v>0</v>
      </c>
      <c r="G17" s="97">
        <v>150000</v>
      </c>
      <c r="H17" s="97">
        <v>250000</v>
      </c>
      <c r="I17" s="97">
        <v>200000</v>
      </c>
      <c r="J17" s="97"/>
      <c r="K17" s="97"/>
      <c r="L17" s="97"/>
      <c r="M17" s="97"/>
      <c r="N17" s="97"/>
      <c r="O17" s="97"/>
      <c r="P17" s="97"/>
      <c r="Q17" s="97"/>
    </row>
    <row r="18" spans="2:17" ht="42" customHeight="1" thickBot="1" x14ac:dyDescent="0.3">
      <c r="B18" s="201"/>
      <c r="C18" s="97" t="s">
        <v>147</v>
      </c>
      <c r="D18" s="97" t="s">
        <v>40</v>
      </c>
      <c r="E18" s="97">
        <v>1800000</v>
      </c>
      <c r="F18" s="97">
        <v>0</v>
      </c>
      <c r="G18" s="97">
        <v>350000</v>
      </c>
      <c r="H18" s="97">
        <v>700000</v>
      </c>
      <c r="I18" s="97">
        <v>750000</v>
      </c>
      <c r="J18" s="97"/>
      <c r="K18" s="97"/>
      <c r="L18" s="97"/>
      <c r="M18" s="97"/>
      <c r="N18" s="97"/>
      <c r="O18" s="97"/>
      <c r="P18" s="97"/>
      <c r="Q18" s="97"/>
    </row>
    <row r="19" spans="2:17" ht="34.5" customHeight="1" thickBot="1" x14ac:dyDescent="0.3">
      <c r="B19" s="202"/>
      <c r="C19" s="97" t="s">
        <v>100</v>
      </c>
      <c r="D19" s="97" t="s">
        <v>40</v>
      </c>
      <c r="E19" s="97">
        <v>900000</v>
      </c>
      <c r="F19" s="97">
        <v>0</v>
      </c>
      <c r="G19" s="97">
        <v>250000</v>
      </c>
      <c r="H19" s="97">
        <v>300000</v>
      </c>
      <c r="I19" s="97">
        <v>350000</v>
      </c>
      <c r="J19" s="97"/>
      <c r="K19" s="97"/>
      <c r="L19" s="97"/>
      <c r="M19" s="97">
        <v>1500000</v>
      </c>
      <c r="N19" s="97" t="s">
        <v>53</v>
      </c>
      <c r="O19" s="97"/>
      <c r="P19" s="97"/>
      <c r="Q19" s="97"/>
    </row>
    <row r="20" spans="2:17" x14ac:dyDescent="0.25">
      <c r="C20" s="106"/>
      <c r="E20" s="23"/>
    </row>
    <row r="21" spans="2:17" x14ac:dyDescent="0.25">
      <c r="C21" s="106"/>
    </row>
    <row r="22" spans="2:17" x14ac:dyDescent="0.25">
      <c r="E22" s="23"/>
    </row>
    <row r="23" spans="2:17" x14ac:dyDescent="0.25">
      <c r="D23" s="114"/>
      <c r="E23" s="115"/>
    </row>
    <row r="25" spans="2:17" x14ac:dyDescent="0.25">
      <c r="G25" s="23"/>
    </row>
    <row r="26" spans="2:17" x14ac:dyDescent="0.25">
      <c r="I26" s="23"/>
    </row>
  </sheetData>
  <mergeCells count="23">
    <mergeCell ref="B2:Q2"/>
    <mergeCell ref="E3:E5"/>
    <mergeCell ref="F3:L3"/>
    <mergeCell ref="M3:P3"/>
    <mergeCell ref="Q3:Q5"/>
    <mergeCell ref="B4:B5"/>
    <mergeCell ref="C4:C5"/>
    <mergeCell ref="D4:D5"/>
    <mergeCell ref="F4:F5"/>
    <mergeCell ref="G4:G5"/>
    <mergeCell ref="H4:H5"/>
    <mergeCell ref="I4:I5"/>
    <mergeCell ref="J4:J5"/>
    <mergeCell ref="K4:K5"/>
    <mergeCell ref="L4:L5"/>
    <mergeCell ref="M4:N4"/>
    <mergeCell ref="B17:B19"/>
    <mergeCell ref="P4:P5"/>
    <mergeCell ref="O12:O13"/>
    <mergeCell ref="O4:O5"/>
    <mergeCell ref="B6:D6"/>
    <mergeCell ref="B16:D16"/>
    <mergeCell ref="B11:D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BE7A396ABDD1414FBCD544DD772C16BE" ma:contentTypeVersion="4" ma:contentTypeDescription="Create a new document in this library." ma:contentTypeScope="" ma:versionID="ee0bee9c0571def736c1155541eafc65">
  <xsd:schema xmlns:xsd="http://www.w3.org/2001/XMLSchema" xmlns:xs="http://www.w3.org/2001/XMLSchema" xmlns:p="http://schemas.microsoft.com/office/2006/metadata/properties" xmlns:ns3="2f0611b1-b203-4c6e-b481-6f8a7be231b1" targetNamespace="http://schemas.microsoft.com/office/2006/metadata/properties" ma:root="true" ma:fieldsID="a9b76922c44b5e855c98d88fa26e5289" ns3:_="">
    <xsd:import namespace="2f0611b1-b203-4c6e-b481-6f8a7be231b1"/>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0611b1-b203-4c6e-b481-6f8a7be231b1"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C_ARES_NUMBER xmlns="2f0611b1-b203-4c6e-b481-6f8a7be231b1">
      <Url xsi:nil="true"/>
      <Description xsi:nil="true"/>
    </EC_ARES_NUMBER>
    <EC_ARES_TRANSFERRED_BY xmlns="2f0611b1-b203-4c6e-b481-6f8a7be231b1" xsi:nil="true"/>
    <EC_Collab_DocumentLanguage xmlns="2f0611b1-b203-4c6e-b481-6f8a7be231b1">EN</EC_Collab_DocumentLanguage>
    <EC_Collab_Status xmlns="2f0611b1-b203-4c6e-b481-6f8a7be231b1">Not Started</EC_Collab_Status>
    <EC_Collab_Reference xmlns="2f0611b1-b203-4c6e-b481-6f8a7be231b1" xsi:nil="true"/>
    <EC_ARES_DATE_TRANSFERRED xmlns="2f0611b1-b203-4c6e-b481-6f8a7be231b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2FEBB7-CC40-4E07-A335-52CDA6740A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0611b1-b203-4c6e-b481-6f8a7be231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7E1F4B-447E-4D9E-ADE9-6024BB0C1F15}">
  <ds:schemaRefs>
    <ds:schemaRef ds:uri="http://purl.org/dc/terms/"/>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2f0611b1-b203-4c6e-b481-6f8a7be231b1"/>
    <ds:schemaRef ds:uri="http://purl.org/dc/dcmitype/"/>
  </ds:schemaRefs>
</ds:datastoreItem>
</file>

<file path=customXml/itemProps3.xml><?xml version="1.0" encoding="utf-8"?>
<ds:datastoreItem xmlns:ds="http://schemas.openxmlformats.org/officeDocument/2006/customXml" ds:itemID="{A537EDF4-FEC0-403A-B11E-DE794EACDB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1_Klimats </vt:lpstr>
      <vt:lpstr>2_Digi </vt:lpstr>
      <vt:lpstr>3_Nevienlīdzība </vt:lpstr>
      <vt:lpstr>4_Veselība</vt:lpstr>
      <vt:lpstr>5_Ekonomika</vt:lpstr>
      <vt:lpstr>6_Likuma vara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AFMAN Emiel (ECFIN)</dc:creator>
  <cp:keywords/>
  <dc:description/>
  <cp:lastModifiedBy>Edgars Šadris</cp:lastModifiedBy>
  <dcterms:created xsi:type="dcterms:W3CDTF">2020-08-07T08:52:49Z</dcterms:created>
  <dcterms:modified xsi:type="dcterms:W3CDTF">2021-01-19T14:39:37Z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0x010100258AA79CEB83498886A3A0868112325000BE7A396ABDD1414FBCD544DD772C16BE</vt:lpwstr>
  </property>
</Properties>
</file>